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acydejko\Desktop\pliki do wspólnego tymczasowo\SESJA 11.03.2025\Uchwały\"/>
    </mc:Choice>
  </mc:AlternateContent>
  <xr:revisionPtr revIDLastSave="0" documentId="8_{A7F22FCC-46E9-4CD9-8A37-9DC0C369526F}" xr6:coauthVersionLast="47" xr6:coauthVersionMax="47" xr10:uidLastSave="{00000000-0000-0000-0000-000000000000}"/>
  <workbookProtection workbookAlgorithmName="SHA-512" workbookHashValue="ZRfCmNV8+rBUmFC6ap/lxfjSruS6XqMeETNmwqg4l2JxlJupF8+gxBwa//K3U7rJmE/fM+sV++Mn/evgd9mGWg==" workbookSaltValue="WyFJ0yEV9aEGisrxddfGSw==" workbookSpinCount="100000" lockStructure="1"/>
  <bookViews>
    <workbookView xWindow="-120" yWindow="-120" windowWidth="29040" windowHeight="15720" xr2:uid="{00000000-000D-0000-FFFF-FFFF00000000}"/>
  </bookViews>
  <sheets>
    <sheet name="Tabela zbiorcza" sheetId="1" r:id="rId1"/>
    <sheet name="Arkusz pomocniczy" sheetId="2" r:id="rId2"/>
  </sheets>
  <definedNames>
    <definedName name="_xlnm._FilterDatabase" localSheetId="0" hidden="1">'Tabela zbiorcza'!$A$12:$C$82</definedName>
    <definedName name="_xlnm.Print_Area" localSheetId="0">'Tabela zbiorcza'!$A$1:$U$85</definedName>
    <definedName name="_xlnm.Print_Titles" localSheetId="0">'Tabela zbiorcza'!$8:$11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6" i="1" l="1"/>
  <c r="W50" i="1"/>
  <c r="U16" i="1" l="1"/>
  <c r="O39" i="1" l="1"/>
  <c r="J19" i="1" l="1"/>
  <c r="G53" i="1"/>
  <c r="J53" i="1"/>
  <c r="O57" i="1"/>
  <c r="R57" i="1" s="1"/>
  <c r="N57" i="1"/>
  <c r="F57" i="1"/>
  <c r="V57" i="1" s="1"/>
  <c r="O56" i="1"/>
  <c r="R56" i="1" s="1"/>
  <c r="N56" i="1"/>
  <c r="F56" i="1"/>
  <c r="V56" i="1" s="1"/>
  <c r="J47" i="1"/>
  <c r="R39" i="1"/>
  <c r="N39" i="1"/>
  <c r="F39" i="1"/>
  <c r="D37" i="1"/>
  <c r="J35" i="1"/>
  <c r="J33" i="1"/>
  <c r="J31" i="1"/>
  <c r="J30" i="1"/>
  <c r="J23" i="1"/>
  <c r="J22" i="1"/>
  <c r="J21" i="1"/>
  <c r="J20" i="1"/>
  <c r="J14" i="1" s="1"/>
  <c r="F15" i="1"/>
  <c r="G46" i="1" l="1"/>
  <c r="D46" i="1"/>
  <c r="N49" i="1"/>
  <c r="O49" i="1"/>
  <c r="R49" i="1" s="1"/>
  <c r="F49" i="1"/>
  <c r="V49" i="1" s="1"/>
  <c r="M37" i="1"/>
  <c r="J37" i="1"/>
  <c r="G37" i="1"/>
  <c r="E37" i="1"/>
  <c r="M29" i="1"/>
  <c r="J29" i="1"/>
  <c r="E29" i="1"/>
  <c r="D29" i="1"/>
  <c r="O40" i="1"/>
  <c r="R40" i="1" s="1"/>
  <c r="N40" i="1"/>
  <c r="F40" i="1"/>
  <c r="V40" i="1" s="1"/>
  <c r="O34" i="1"/>
  <c r="R34" i="1" s="1"/>
  <c r="N34" i="1"/>
  <c r="F34" i="1"/>
  <c r="V34" i="1" s="1"/>
  <c r="O33" i="1"/>
  <c r="R33" i="1" s="1"/>
  <c r="N33" i="1"/>
  <c r="F33" i="1"/>
  <c r="V33" i="1" s="1"/>
  <c r="G31" i="1"/>
  <c r="G29" i="1" s="1"/>
  <c r="F19" i="1" l="1"/>
  <c r="V19" i="1" s="1"/>
  <c r="N19" i="1"/>
  <c r="O19" i="1"/>
  <c r="R19" i="1" s="1"/>
  <c r="O55" i="1" l="1"/>
  <c r="R55" i="1" s="1"/>
  <c r="N55" i="1"/>
  <c r="F55" i="1"/>
  <c r="V55" i="1" s="1"/>
  <c r="F74" i="1"/>
  <c r="V74" i="1" s="1"/>
  <c r="O74" i="1"/>
  <c r="R74" i="1" s="1"/>
  <c r="N74" i="1"/>
  <c r="O35" i="1"/>
  <c r="R35" i="1" s="1"/>
  <c r="N35" i="1"/>
  <c r="F35" i="1"/>
  <c r="V35" i="1" s="1"/>
  <c r="O20" i="1" l="1"/>
  <c r="F61" i="1" l="1"/>
  <c r="V61" i="1" s="1"/>
  <c r="F62" i="1"/>
  <c r="V62" i="1" s="1"/>
  <c r="N61" i="1"/>
  <c r="O61" i="1"/>
  <c r="R61" i="1" s="1"/>
  <c r="N62" i="1"/>
  <c r="O62" i="1"/>
  <c r="R62" i="1" s="1"/>
  <c r="O82" i="1"/>
  <c r="O81" i="1" s="1"/>
  <c r="O80" i="1" s="1"/>
  <c r="N82" i="1"/>
  <c r="F82" i="1"/>
  <c r="F81" i="1" s="1"/>
  <c r="F80" i="1" s="1"/>
  <c r="U81" i="1"/>
  <c r="U80" i="1" s="1"/>
  <c r="R81" i="1"/>
  <c r="R80" i="1" s="1"/>
  <c r="M81" i="1"/>
  <c r="M80" i="1" s="1"/>
  <c r="J81" i="1"/>
  <c r="J80" i="1" s="1"/>
  <c r="G81" i="1"/>
  <c r="G80" i="1" s="1"/>
  <c r="E81" i="1"/>
  <c r="E80" i="1" s="1"/>
  <c r="D81" i="1"/>
  <c r="D80" i="1" s="1"/>
  <c r="O26" i="1"/>
  <c r="R26" i="1" s="1"/>
  <c r="N26" i="1"/>
  <c r="O25" i="1"/>
  <c r="R25" i="1" s="1"/>
  <c r="N25" i="1"/>
  <c r="F26" i="1"/>
  <c r="V26" i="1" s="1"/>
  <c r="F25" i="1"/>
  <c r="V25" i="1" s="1"/>
  <c r="F24" i="1"/>
  <c r="V24" i="1" s="1"/>
  <c r="O24" i="1"/>
  <c r="R24" i="1" s="1"/>
  <c r="N24" i="1"/>
  <c r="N81" i="1" l="1"/>
  <c r="N80" i="1"/>
  <c r="E46" i="1" l="1"/>
  <c r="D53" i="1" l="1"/>
  <c r="D52" i="1" s="1"/>
  <c r="O58" i="1"/>
  <c r="R58" i="1" s="1"/>
  <c r="N58" i="1"/>
  <c r="F58" i="1"/>
  <c r="V58" i="1" s="1"/>
  <c r="O75" i="1"/>
  <c r="N75" i="1"/>
  <c r="F75" i="1"/>
  <c r="V75" i="1" s="1"/>
  <c r="U72" i="1"/>
  <c r="U71" i="1" s="1"/>
  <c r="M72" i="1"/>
  <c r="M71" i="1" s="1"/>
  <c r="J72" i="1"/>
  <c r="J71" i="1" s="1"/>
  <c r="G72" i="1"/>
  <c r="E72" i="1"/>
  <c r="E71" i="1" s="1"/>
  <c r="D72" i="1"/>
  <c r="D71" i="1" s="1"/>
  <c r="G71" i="1" l="1"/>
  <c r="M42" i="1"/>
  <c r="M14" i="1"/>
  <c r="M13" i="1" s="1"/>
  <c r="M65" i="1"/>
  <c r="J65" i="1"/>
  <c r="G65" i="1"/>
  <c r="E65" i="1"/>
  <c r="E64" i="1" s="1"/>
  <c r="O66" i="1"/>
  <c r="N66" i="1"/>
  <c r="F66" i="1"/>
  <c r="V66" i="1" s="1"/>
  <c r="M53" i="1"/>
  <c r="M52" i="1" s="1"/>
  <c r="J52" i="1"/>
  <c r="E53" i="1"/>
  <c r="E52" i="1" s="1"/>
  <c r="O63" i="1"/>
  <c r="R63" i="1" s="1"/>
  <c r="N63" i="1"/>
  <c r="F63" i="1"/>
  <c r="V63" i="1" s="1"/>
  <c r="O32" i="1"/>
  <c r="R32" i="1" s="1"/>
  <c r="N32" i="1"/>
  <c r="F32" i="1"/>
  <c r="V32" i="1" s="1"/>
  <c r="O38" i="1"/>
  <c r="O37" i="1" s="1"/>
  <c r="N38" i="1"/>
  <c r="F38" i="1"/>
  <c r="F37" i="1" s="1"/>
  <c r="O31" i="1"/>
  <c r="R31" i="1" s="1"/>
  <c r="N31" i="1"/>
  <c r="F31" i="1"/>
  <c r="V31" i="1" s="1"/>
  <c r="O60" i="1"/>
  <c r="R60" i="1" s="1"/>
  <c r="N60" i="1"/>
  <c r="F60" i="1"/>
  <c r="V60" i="1" s="1"/>
  <c r="V38" i="1" l="1"/>
  <c r="R38" i="1"/>
  <c r="G52" i="1"/>
  <c r="U46" i="1"/>
  <c r="M46" i="1"/>
  <c r="M41" i="1" s="1"/>
  <c r="M28" i="1" s="1"/>
  <c r="J46" i="1"/>
  <c r="O51" i="1"/>
  <c r="R51" i="1" s="1"/>
  <c r="N51" i="1"/>
  <c r="F51" i="1"/>
  <c r="V51" i="1" s="1"/>
  <c r="J13" i="1" l="1"/>
  <c r="G14" i="1"/>
  <c r="E14" i="1"/>
  <c r="E13" i="1" s="1"/>
  <c r="G13" i="1" l="1"/>
  <c r="D14" i="1"/>
  <c r="D13" i="1" s="1"/>
  <c r="O27" i="1"/>
  <c r="R27" i="1" s="1"/>
  <c r="N27" i="1"/>
  <c r="F27" i="1"/>
  <c r="V27" i="1" s="1"/>
  <c r="O59" i="1" l="1"/>
  <c r="R59" i="1" s="1"/>
  <c r="D69" i="1"/>
  <c r="D68" i="1" s="1"/>
  <c r="E69" i="1"/>
  <c r="E68" i="1" s="1"/>
  <c r="O70" i="1" l="1"/>
  <c r="R70" i="1" s="1"/>
  <c r="N70" i="1"/>
  <c r="J69" i="1"/>
  <c r="F70" i="1"/>
  <c r="U69" i="1"/>
  <c r="M69" i="1"/>
  <c r="N69" i="1" s="1"/>
  <c r="G69" i="1"/>
  <c r="U14" i="1"/>
  <c r="U13" i="1" s="1"/>
  <c r="O30" i="1"/>
  <c r="N30" i="1"/>
  <c r="O17" i="1"/>
  <c r="R17" i="1" s="1"/>
  <c r="R30" i="1" l="1"/>
  <c r="O29" i="1"/>
  <c r="G68" i="1"/>
  <c r="F69" i="1"/>
  <c r="F68" i="1" s="1"/>
  <c r="V70" i="1"/>
  <c r="O69" i="1"/>
  <c r="O68" i="1" s="1"/>
  <c r="R69" i="1"/>
  <c r="R68" i="1" s="1"/>
  <c r="J68" i="1"/>
  <c r="M68" i="1"/>
  <c r="N68" i="1" s="1"/>
  <c r="F30" i="1"/>
  <c r="O45" i="1"/>
  <c r="R45" i="1" s="1"/>
  <c r="O44" i="1"/>
  <c r="R44" i="1" s="1"/>
  <c r="O43" i="1"/>
  <c r="R43" i="1" s="1"/>
  <c r="N43" i="1"/>
  <c r="N44" i="1"/>
  <c r="N45" i="1"/>
  <c r="F45" i="1"/>
  <c r="V45" i="1" s="1"/>
  <c r="F44" i="1"/>
  <c r="V44" i="1" s="1"/>
  <c r="F43" i="1"/>
  <c r="V43" i="1" s="1"/>
  <c r="V30" i="1" l="1"/>
  <c r="F29" i="1"/>
  <c r="V69" i="1"/>
  <c r="V68" i="1"/>
  <c r="O42" i="1"/>
  <c r="U42" i="1"/>
  <c r="R42" i="1"/>
  <c r="J42" i="1"/>
  <c r="J41" i="1" s="1"/>
  <c r="J28" i="1" s="1"/>
  <c r="E42" i="1"/>
  <c r="E41" i="1" s="1"/>
  <c r="E28" i="1" s="1"/>
  <c r="F42" i="1"/>
  <c r="G42" i="1"/>
  <c r="D42" i="1"/>
  <c r="D41" i="1" s="1"/>
  <c r="D28" i="1" s="1"/>
  <c r="U53" i="1"/>
  <c r="U52" i="1" s="1"/>
  <c r="U65" i="1"/>
  <c r="U64" i="1" s="1"/>
  <c r="M64" i="1"/>
  <c r="J64" i="1"/>
  <c r="D65" i="1"/>
  <c r="D64" i="1" s="1"/>
  <c r="N37" i="1" l="1"/>
  <c r="G41" i="1"/>
  <c r="G28" i="1" s="1"/>
  <c r="V42" i="1"/>
  <c r="G64" i="1"/>
  <c r="U41" i="1"/>
  <c r="U37" i="1" s="1"/>
  <c r="U29" i="1" s="1"/>
  <c r="U28" i="1" s="1"/>
  <c r="N28" i="1" l="1"/>
  <c r="N29" i="1"/>
  <c r="D77" i="1"/>
  <c r="D76" i="1" s="1"/>
  <c r="E77" i="1"/>
  <c r="E76" i="1" s="1"/>
  <c r="G77" i="1"/>
  <c r="G76" i="1" s="1"/>
  <c r="J77" i="1"/>
  <c r="J76" i="1" s="1"/>
  <c r="M77" i="1"/>
  <c r="M76" i="1" s="1"/>
  <c r="M12" i="1" s="1"/>
  <c r="U77" i="1"/>
  <c r="U76" i="1" s="1"/>
  <c r="F78" i="1"/>
  <c r="N78" i="1"/>
  <c r="O78" i="1"/>
  <c r="F73" i="1"/>
  <c r="V73" i="1" s="1"/>
  <c r="N73" i="1"/>
  <c r="O73" i="1"/>
  <c r="R73" i="1" s="1"/>
  <c r="F59" i="1"/>
  <c r="V59" i="1" s="1"/>
  <c r="N59" i="1"/>
  <c r="F47" i="1"/>
  <c r="V47" i="1" s="1"/>
  <c r="N47" i="1"/>
  <c r="O47" i="1"/>
  <c r="F48" i="1"/>
  <c r="V48" i="1" s="1"/>
  <c r="N48" i="1"/>
  <c r="O48" i="1"/>
  <c r="R48" i="1" s="1"/>
  <c r="F50" i="1"/>
  <c r="V50" i="1" s="1"/>
  <c r="N50" i="1"/>
  <c r="O50" i="1"/>
  <c r="R50" i="1" s="1"/>
  <c r="F67" i="1"/>
  <c r="N67" i="1"/>
  <c r="O67" i="1"/>
  <c r="O65" i="1" s="1"/>
  <c r="F54" i="1"/>
  <c r="V54" i="1" s="1"/>
  <c r="N54" i="1"/>
  <c r="O54" i="1"/>
  <c r="O23" i="1"/>
  <c r="R23" i="1" s="1"/>
  <c r="N23" i="1"/>
  <c r="F23" i="1"/>
  <c r="V23" i="1" s="1"/>
  <c r="O22" i="1"/>
  <c r="R22" i="1" s="1"/>
  <c r="N22" i="1"/>
  <c r="F22" i="1"/>
  <c r="V22" i="1" s="1"/>
  <c r="O21" i="1"/>
  <c r="R21" i="1" s="1"/>
  <c r="N21" i="1"/>
  <c r="F21" i="1"/>
  <c r="V21" i="1" s="1"/>
  <c r="R20" i="1"/>
  <c r="N20" i="1"/>
  <c r="F20" i="1"/>
  <c r="V20" i="1" s="1"/>
  <c r="O18" i="1"/>
  <c r="R18" i="1" s="1"/>
  <c r="N18" i="1"/>
  <c r="F18" i="1"/>
  <c r="V18" i="1" s="1"/>
  <c r="N17" i="1"/>
  <c r="F17" i="1"/>
  <c r="V17" i="1" s="1"/>
  <c r="O16" i="1"/>
  <c r="R16" i="1" s="1"/>
  <c r="N16" i="1"/>
  <c r="F16" i="1"/>
  <c r="V16" i="1" s="1"/>
  <c r="O15" i="1"/>
  <c r="N15" i="1"/>
  <c r="V15" i="1"/>
  <c r="F65" i="1" l="1"/>
  <c r="V65" i="1" s="1"/>
  <c r="V67" i="1"/>
  <c r="O77" i="1"/>
  <c r="O76" i="1" s="1"/>
  <c r="R78" i="1"/>
  <c r="R77" i="1" s="1"/>
  <c r="R76" i="1" s="1"/>
  <c r="R54" i="1"/>
  <c r="R53" i="1" s="1"/>
  <c r="R52" i="1" s="1"/>
  <c r="O72" i="1"/>
  <c r="O71" i="1" s="1"/>
  <c r="R72" i="1"/>
  <c r="R71" i="1" s="1"/>
  <c r="F72" i="1"/>
  <c r="V72" i="1" s="1"/>
  <c r="E12" i="1"/>
  <c r="N5" i="1" s="1"/>
  <c r="O53" i="1"/>
  <c r="O52" i="1" s="1"/>
  <c r="F53" i="1"/>
  <c r="R47" i="1"/>
  <c r="R46" i="1" s="1"/>
  <c r="R41" i="1" s="1"/>
  <c r="R37" i="1" s="1"/>
  <c r="R29" i="1" s="1"/>
  <c r="R28" i="1" s="1"/>
  <c r="O46" i="1"/>
  <c r="O41" i="1" s="1"/>
  <c r="O28" i="1" s="1"/>
  <c r="F46" i="1"/>
  <c r="R15" i="1"/>
  <c r="O14" i="1"/>
  <c r="O13" i="1" s="1"/>
  <c r="F14" i="1"/>
  <c r="G12" i="1"/>
  <c r="O64" i="1"/>
  <c r="R65" i="1"/>
  <c r="R64" i="1" s="1"/>
  <c r="N77" i="1"/>
  <c r="N76" i="1"/>
  <c r="N72" i="1"/>
  <c r="O12" i="1" l="1"/>
  <c r="W10" i="1"/>
  <c r="F13" i="1"/>
  <c r="V13" i="1" s="1"/>
  <c r="V14" i="1"/>
  <c r="F52" i="1"/>
  <c r="V52" i="1" s="1"/>
  <c r="V53" i="1"/>
  <c r="F41" i="1"/>
  <c r="F28" i="1" s="1"/>
  <c r="V28" i="1" s="1"/>
  <c r="V46" i="1"/>
  <c r="R14" i="1"/>
  <c r="R13" i="1" s="1"/>
  <c r="R12" i="1" s="1"/>
  <c r="Y12" i="1" s="1"/>
  <c r="Z12" i="1" s="1"/>
  <c r="F71" i="1"/>
  <c r="V71" i="1" s="1"/>
  <c r="U68" i="1"/>
  <c r="U12" i="1" s="1"/>
  <c r="F64" i="1"/>
  <c r="V64" i="1" s="1"/>
  <c r="N71" i="1"/>
  <c r="V10" i="1" l="1"/>
  <c r="V41" i="1"/>
  <c r="X12" i="1"/>
  <c r="N65" i="1"/>
  <c r="N64" i="1"/>
  <c r="V37" i="1" l="1"/>
  <c r="N53" i="1"/>
  <c r="N52" i="1"/>
  <c r="V29" i="1" l="1"/>
  <c r="N46" i="1"/>
  <c r="N41" i="1" l="1"/>
  <c r="N42" i="1"/>
  <c r="F77" i="1" l="1"/>
  <c r="F76" i="1" s="1"/>
  <c r="F12" i="1" s="1"/>
  <c r="J12" i="1" l="1"/>
  <c r="V12" i="1" s="1"/>
  <c r="D12" i="1" l="1"/>
  <c r="F5" i="1" s="1"/>
  <c r="N12" i="1"/>
  <c r="N14" i="1" l="1"/>
  <c r="N13" i="1" l="1"/>
</calcChain>
</file>

<file path=xl/sharedStrings.xml><?xml version="1.0" encoding="utf-8"?>
<sst xmlns="http://schemas.openxmlformats.org/spreadsheetml/2006/main" count="577" uniqueCount="318">
  <si>
    <t>OGÓŁEM</t>
  </si>
  <si>
    <t xml:space="preserve">Plan </t>
  </si>
  <si>
    <t>Wykonanie</t>
  </si>
  <si>
    <t xml:space="preserve">Kod </t>
  </si>
  <si>
    <t>Przyczyna</t>
  </si>
  <si>
    <t>Kwota
[zł]</t>
  </si>
  <si>
    <t>nr sfery budżetowej</t>
  </si>
  <si>
    <t>nazwa sfery budżetowej</t>
  </si>
  <si>
    <t>nr programu budżetowego</t>
  </si>
  <si>
    <t>nazwa programu budżetowego</t>
  </si>
  <si>
    <t>-wybierz nr sfery budżetowej-</t>
  </si>
  <si>
    <t>-wybierz nazwę sfery budżetowej-</t>
  </si>
  <si>
    <t>-wybierz nr programu budżetowego-</t>
  </si>
  <si>
    <t>-wybierz nazwę programu budżetowego-</t>
  </si>
  <si>
    <t>-wybierz przyczynę-</t>
  </si>
  <si>
    <t>I</t>
  </si>
  <si>
    <t>TRANSPORT I KOMUNIKACJA</t>
  </si>
  <si>
    <t>I/1</t>
  </si>
  <si>
    <t>Komunikacja zbiorowa</t>
  </si>
  <si>
    <t>II</t>
  </si>
  <si>
    <t>ŁAD PRZESTRZENNY I GOSPODARKA NIERUCHOMOŚCIAMI</t>
  </si>
  <si>
    <t>I/2</t>
  </si>
  <si>
    <t>Drogi i mosty</t>
  </si>
  <si>
    <t>III</t>
  </si>
  <si>
    <t>GOSPODARKA KOMUNALNA I OCHRONA ŚRODOWISKA</t>
  </si>
  <si>
    <t>II/1</t>
  </si>
  <si>
    <t>Rewitalizacja</t>
  </si>
  <si>
    <t>IV</t>
  </si>
  <si>
    <t>BEZPIECZEŃSTWO I PORZĄDEK PUBLICZNY</t>
  </si>
  <si>
    <t>II/2</t>
  </si>
  <si>
    <t>Gospodarka przestrzenna</t>
  </si>
  <si>
    <t>V</t>
  </si>
  <si>
    <t>EDUKACJA</t>
  </si>
  <si>
    <t>II/3</t>
  </si>
  <si>
    <t>Mieszkaniowy zasób komunalny oraz pozostałe zadania związane z zapewnieniem lokali mieszkalnych</t>
  </si>
  <si>
    <t>VI</t>
  </si>
  <si>
    <t>OCHRONA ZDROWIA I POMOC SPOŁECZNA</t>
  </si>
  <si>
    <t>II/5</t>
  </si>
  <si>
    <t>Pozostały zasób komunalny</t>
  </si>
  <si>
    <t>VII</t>
  </si>
  <si>
    <t>KULTURA I OCHRONA DZIEDZICTWA KULTUROWEGO</t>
  </si>
  <si>
    <t>III/2</t>
  </si>
  <si>
    <t>Gospodarka ściekowa i ochrona wód</t>
  </si>
  <si>
    <t>VIII</t>
  </si>
  <si>
    <t>REKREACJA, SPORT I TURYSTYKA</t>
  </si>
  <si>
    <t>III/3</t>
  </si>
  <si>
    <t>Tereny zielone</t>
  </si>
  <si>
    <t>IX</t>
  </si>
  <si>
    <t>DZIAŁALNOŚĆ PROMOCYJNA I WSPIERANIE ROZWOJU GOSPODARCZEGO</t>
  </si>
  <si>
    <t>III/4</t>
  </si>
  <si>
    <t>Pozostałe zadania z zakresu gospodarki komunalnej</t>
  </si>
  <si>
    <t>X</t>
  </si>
  <si>
    <t>ZARZĄDZANIE STRUKTURAMI SAMORZĄDOWYMI</t>
  </si>
  <si>
    <t>IV/2</t>
  </si>
  <si>
    <t>Ochrona przeciwpożarowa</t>
  </si>
  <si>
    <t>IV/3</t>
  </si>
  <si>
    <t>Poprawa bezpieczeństwa</t>
  </si>
  <si>
    <t>V/1</t>
  </si>
  <si>
    <t>Oświata i edukacyjna opieka wychowawcza</t>
  </si>
  <si>
    <t>V/2</t>
  </si>
  <si>
    <t>Pozostałe zadania z zakresu oświaty i wychowania</t>
  </si>
  <si>
    <t>VI/2</t>
  </si>
  <si>
    <t>Podmioty lecznicze</t>
  </si>
  <si>
    <t>VI/3</t>
  </si>
  <si>
    <t>Pomoc społeczna</t>
  </si>
  <si>
    <t>VII/3</t>
  </si>
  <si>
    <t>Działalność kulturalna</t>
  </si>
  <si>
    <t>VIII/1</t>
  </si>
  <si>
    <t>Działalność rekreacyjno- sportowa</t>
  </si>
  <si>
    <t>IX/2</t>
  </si>
  <si>
    <t>Wspieranie rozwoju gospodarczego</t>
  </si>
  <si>
    <t>X/2</t>
  </si>
  <si>
    <t>Funkcjonowanie Urzędu Miasta</t>
  </si>
  <si>
    <t>Uwagi</t>
  </si>
  <si>
    <t>Dysponent</t>
  </si>
  <si>
    <t xml:space="preserve">Przyczyny zwiększenia planu w okresie sprawozdawczym
(zgodnie z katalogiem) </t>
  </si>
  <si>
    <t xml:space="preserve">Przyczyny zmniejszenia planu w okresie sprawozdawczym 
(zgodnie z katalogiem) </t>
  </si>
  <si>
    <t xml:space="preserve">Saldo
(kol.5-4)
[zł]
</t>
  </si>
  <si>
    <t>Zmiany planu w okresie sprawozdawczym</t>
  </si>
  <si>
    <t>Katalog przyczyn zwiększenia</t>
  </si>
  <si>
    <t>a - przywrócenie "niewykonania"</t>
  </si>
  <si>
    <t>d - przyspieszenie realizacji projektu inwestycyjnego (przesunięcie z lat nastepnych)</t>
  </si>
  <si>
    <t>e - rozszerzenie zakresu rzeczowego</t>
  </si>
  <si>
    <t>f - nowy projekt inwestycyjny</t>
  </si>
  <si>
    <t>i - brak wydanych decyzji odszkodowawczych i niezrealizowane decyzje odszkodowawcze lub brak nabycia nieruchomości pod inwestycje</t>
  </si>
  <si>
    <t>k - opóźnienia w opracowaniu dokumentacji projektowej</t>
  </si>
  <si>
    <t>l - unieważnienie lub przedłużające się postępowanie o udzielenie zamówienia publicznego (np. z powodu zapytań oferentów, protestów, odwołań)</t>
  </si>
  <si>
    <t>m - opóźnienia w realizacji robót budowlanych</t>
  </si>
  <si>
    <t>n - brak możliwości realizacji projektu inwestycyjnego z uwagi na upadłość wykonawców lub rozwiązanie umowy z wykonawcą</t>
  </si>
  <si>
    <t xml:space="preserve">p - zmniejszenie planu wydatków w związku ze zwrotem podatku VAT </t>
  </si>
  <si>
    <t>t - zbyt wysoki poziom zaplanowanych środków</t>
  </si>
  <si>
    <t>h - inne przyczyny zwiększenia (proszę wskazać )</t>
  </si>
  <si>
    <t>u - inne przyczyny zmniejszenia (proszę wskazać )</t>
  </si>
  <si>
    <t xml:space="preserve">Katalog przyczyn zmniejszenia </t>
  </si>
  <si>
    <t>Katalog przyczyn niewykonania</t>
  </si>
  <si>
    <t>w - inne przyczyny niewykonania (proszę wskazać )</t>
  </si>
  <si>
    <t xml:space="preserve">p - niewykonanie planu wydatków w związku ze zwrotem podatku VAT </t>
  </si>
  <si>
    <t>-wybierz dysponent-</t>
  </si>
  <si>
    <t>Dzielnica Bemowo Urząd</t>
  </si>
  <si>
    <t>Dzielnica Białołęka Urząd</t>
  </si>
  <si>
    <t>Dzielnica Bemowo Jednostka</t>
  </si>
  <si>
    <t>Dzielnica Bielany Jednostka</t>
  </si>
  <si>
    <t>Dzielnica Bielany Urząd</t>
  </si>
  <si>
    <t>Dzielnica Białołęka Jednostka</t>
  </si>
  <si>
    <t>Dzielnica Mokotów Urząd</t>
  </si>
  <si>
    <t>Dzielnica Mokotów Jednostka</t>
  </si>
  <si>
    <t>Dzielnica Ochota Urząd</t>
  </si>
  <si>
    <t>Dzielnica Ochota Jednostka</t>
  </si>
  <si>
    <t>Dzielnica Praga Południe Urząd</t>
  </si>
  <si>
    <t>Dzielnica Praga Południe Jednostka</t>
  </si>
  <si>
    <t>Dzielnica Praga Północ Urząd</t>
  </si>
  <si>
    <t>Dzielnica Praga Północ Jednostka</t>
  </si>
  <si>
    <t>Dzielnica Rembertów Urząd</t>
  </si>
  <si>
    <t xml:space="preserve">Dzielnica Rembertów Jednostka </t>
  </si>
  <si>
    <t>Dzielnica Śródmieście Urząd</t>
  </si>
  <si>
    <t>Dzielnica Śródmieście Jednostka</t>
  </si>
  <si>
    <t>Dzielnica Targówek Jednostka</t>
  </si>
  <si>
    <t>Dzielnica Targówek Urząd</t>
  </si>
  <si>
    <t>Dzielnica Ursus Urząd</t>
  </si>
  <si>
    <t>Dzielnica Ursus Jednostka</t>
  </si>
  <si>
    <t>Dzielnica Ursynów Urząd</t>
  </si>
  <si>
    <t>Dzielnica Ursynów Jednostka</t>
  </si>
  <si>
    <t>Dzielnica Wawer Urząd</t>
  </si>
  <si>
    <t>Dzielnica Wawer Jednostka</t>
  </si>
  <si>
    <t>Dzielnica Wesoła Urząd</t>
  </si>
  <si>
    <t>Dzielnica Wesoła Jednostka</t>
  </si>
  <si>
    <t>Dzielnica Wilanów Urząd</t>
  </si>
  <si>
    <t>Dzielnica Wilanów Jednostka</t>
  </si>
  <si>
    <t>Dzielnica Włochy Urząd</t>
  </si>
  <si>
    <t>Dzielnica Włochy Jednostka</t>
  </si>
  <si>
    <t xml:space="preserve">Dzielnica Wola Urząd </t>
  </si>
  <si>
    <t>Dzielnica Żoliborz Urząd</t>
  </si>
  <si>
    <t>Dzielnica Żoliborz Jednostka</t>
  </si>
  <si>
    <t xml:space="preserve">Saldo
(kol.5-13)
[zł]
</t>
  </si>
  <si>
    <t>c - finansowanie ze środków z  tzw. programów branżowych</t>
  </si>
  <si>
    <t>Dzielnica Wola Jednostka</t>
  </si>
  <si>
    <t>j - brak możliwości realizacji projektu inwestycyjnego z uwagi na odwołania od decyzji administracyjnych i brak decyzji administracyjnych (w uwagach należy podać rodzaj decyzji)</t>
  </si>
  <si>
    <t>o - brak możliwości realizacji projektu inwestycyjnego z uwagi na protesty społeczne</t>
  </si>
  <si>
    <t>r - oszczędności uzyskane przy realizacji projektu inwestycyjnego</t>
  </si>
  <si>
    <t>Wykonanie na koniec okresu sprawozdawczego
[zł]</t>
  </si>
  <si>
    <t>Plan na koniec okresu sprawozdawczego
[zł]</t>
  </si>
  <si>
    <t>Plan uchwalony
[zł]</t>
  </si>
  <si>
    <t>2) dotyczy wyłącznie sprawozdania na koniec roku budżetowego</t>
  </si>
  <si>
    <t>% wyk. 
do planu na koniec okresu sprawozdawczego
(kol.13:5)</t>
  </si>
  <si>
    <t xml:space="preserve">Nazwa </t>
  </si>
  <si>
    <t>Projekt inwestycyjny - dane budżetowe</t>
  </si>
  <si>
    <t>I  PÓŁROCZE ROKU BUDŻETOWEGO</t>
  </si>
  <si>
    <t>-wybierz-</t>
  </si>
  <si>
    <t>ROK  BUDŻETOWY</t>
  </si>
  <si>
    <t>b - niedoszacowania (etap dokumentacji projektowej, rozstrzygnięcie przetargu na wybór wykonawcy robót budowlanych)</t>
  </si>
  <si>
    <t>g - zmiana klasyfikacji budżetowej, dysponenta środków, obszaru funkcjonalnego</t>
  </si>
  <si>
    <t>Turystyka</t>
  </si>
  <si>
    <t>Zakres rzeczowy zrealizowany w okresie sprawozdawczym oraz inne czynności prowadzone w tym okresie</t>
  </si>
  <si>
    <t xml:space="preserve">INFORMACJA PÓŁROCZNA i ROCZNA O REALIZACJI DZIELNICOWYCH PROJEKTÓW INWESTYCYJNYCH ZA </t>
  </si>
  <si>
    <t>II/4</t>
  </si>
  <si>
    <t>Zadania związane z nabywaniem i sprzedażą nieruchomości</t>
  </si>
  <si>
    <t>VII/2</t>
  </si>
  <si>
    <t>Ochrona i konserwacja obiektów zabytkowych</t>
  </si>
  <si>
    <t>VII/4</t>
  </si>
  <si>
    <t>Pozostałe inicjatywy w zakresie kultury</t>
  </si>
  <si>
    <t>VIII/3</t>
  </si>
  <si>
    <t>X/3</t>
  </si>
  <si>
    <t>Rozwój społeczeństwa obywatelskiego</t>
  </si>
  <si>
    <t xml:space="preserve">1) dotyczy wyłącznie sprawozdania za I półrocze roku budżetowego </t>
  </si>
  <si>
    <t>s - zmniejszenie planu wydatków z tytułu ograniczenia zakresu rzeczowego projektu inwestycyjnego (s1 - wydzielenie środków na pozyskanie nieruchomości, s2 - przeniesienie zakresu rzeczowego do innego projektu inwestycyjnego)</t>
  </si>
  <si>
    <t>s - niewykonanie planu wydatków z tytułu ograniczenia zakresu rzeczowego projektu inwestycyjnego (s1 - wydzielenie środków na pozyskanie nieruchomości, s2 - przeniesienie zakresu rzeczowego do innego projektu inwestycyjnego)</t>
  </si>
  <si>
    <t>C/WŁO/I/1/28</t>
  </si>
  <si>
    <t>Przebudowa ul. Szyszkowej</t>
  </si>
  <si>
    <t>C/WŁO/I/P2/6</t>
  </si>
  <si>
    <t>Budowa ul. Popularnej ( odc.od ul. Jutrzenki do ul. Instalatorów)</t>
  </si>
  <si>
    <t>C/WŁO/I/P2/28</t>
  </si>
  <si>
    <t>Budowa ul.  Działkowej i Gidzińskiego - rozliczenie  z deweloperem</t>
  </si>
  <si>
    <t>C/WŁO/I/P2/29</t>
  </si>
  <si>
    <t>C/WŁO/I/P2/30</t>
  </si>
  <si>
    <t>C/WŁO/I/P2/32</t>
  </si>
  <si>
    <t>Budowa drogi publicznej w rejonie ul. Działkowej - rozliczenie z deweloperem</t>
  </si>
  <si>
    <t>Budowa  ul. Solińskiej - rozliczenie z deweloperem</t>
  </si>
  <si>
    <t>Budowa  ul. Zapustnej - rozliczenie z deweloperem</t>
  </si>
  <si>
    <t>C/WŁO/II/P3/15</t>
  </si>
  <si>
    <t>VI/5</t>
  </si>
  <si>
    <t>C/WŁO/VIII/5/3</t>
  </si>
  <si>
    <t>Fort Włochy - urządzanie otwartego terenu rekreacyjno-sportowego</t>
  </si>
  <si>
    <t>C/WŁO/I/P2/16</t>
  </si>
  <si>
    <t>C/WŁO/V/10/8</t>
  </si>
  <si>
    <t>Szkoła Podstawowa nr 94 ul. Cietrzewia 22A - modernizacja i rozbudowa szkoły</t>
  </si>
  <si>
    <t>C/WŁO/V/P1/24</t>
  </si>
  <si>
    <t>Szkoła Podstawowa nr 66 ul. Przepiórki 16/18  - modernizacja  i rozbudowa szkoły</t>
  </si>
  <si>
    <t>C/WŁO/V/P1/26</t>
  </si>
  <si>
    <t>Przedszkole nr 60 ul. Rybnicka 42/44  -  rozbudowa budynku</t>
  </si>
  <si>
    <t>C/WŁO/III/P4/9</t>
  </si>
  <si>
    <t>Realizacja projektu "Pierwsza taka fontanna we Włochach"</t>
  </si>
  <si>
    <r>
      <t xml:space="preserve">Przyczyny niewykonania 
planu wydatków 
na koniec roku
(zgodnie z katalogiem) </t>
    </r>
    <r>
      <rPr>
        <b/>
        <vertAlign val="superscript"/>
        <sz val="12"/>
        <rFont val="Arial Narrow"/>
        <family val="2"/>
        <charset val="238"/>
      </rPr>
      <t>2</t>
    </r>
  </si>
  <si>
    <r>
      <t xml:space="preserve">Problemy związane z realizacją zadania i podjęte działania naprawcze </t>
    </r>
    <r>
      <rPr>
        <b/>
        <vertAlign val="superscript"/>
        <sz val="12"/>
        <rFont val="Arial Narrow"/>
        <family val="2"/>
        <charset val="238"/>
      </rPr>
      <t>1</t>
    </r>
  </si>
  <si>
    <r>
      <t xml:space="preserve">Kwota wnioskowana do przywrócenia w latach następnych
[zł] </t>
    </r>
    <r>
      <rPr>
        <b/>
        <vertAlign val="superscript"/>
        <sz val="12"/>
        <rFont val="Arial Narrow"/>
        <family val="2"/>
        <charset val="238"/>
      </rPr>
      <t>2</t>
    </r>
  </si>
  <si>
    <t>C/WŁO/I/P2/35</t>
  </si>
  <si>
    <t>C/WŁO/I/P2/</t>
  </si>
  <si>
    <t>nazwa inwestycji</t>
  </si>
  <si>
    <t>C/WŁO/V/P1/32</t>
  </si>
  <si>
    <t>Budowa przedszkola w rejonie ul. Krakowiaków</t>
  </si>
  <si>
    <t>C/WŁO/II/P3/13</t>
  </si>
  <si>
    <t>C/WŁO/II/P3/14</t>
  </si>
  <si>
    <t>Zakupy inwestycyjne dla Biblioteki Publicznej (Biblioteka Publiczna w Dzielnicy Włochy )</t>
  </si>
  <si>
    <t>C/WŁO/VII/P3/2</t>
  </si>
  <si>
    <t>C/WŁO/III/P4/28</t>
  </si>
  <si>
    <t>Zagospodarowanie działek ew. nr 93 i 94 z obrębu 20-06-15 przy ul. Na Skraju</t>
  </si>
  <si>
    <t>W ramach zadania 6 budynków będących własnością m.st. Warszawy zostało doposażonych w instalacje fotowoltaiczne wraz z montażem lub przystosowaniem instalacji odgromowej. Łączna moc zainstalowanych instalacji  wynosi 97 kWp.</t>
  </si>
  <si>
    <t>'Nabycie prawa własności nieruchomości, oznaczonej jako działki ewidencyjne nr 77/1, 77/3, 77/4, 77/6 z obrębu 2-06-15, stanowiących istniejący pas drogi publicznej ul. Załuski</t>
  </si>
  <si>
    <t>C/WŁO/I/1/11</t>
  </si>
  <si>
    <t>Budowa ul. Równoległej - prace przygotowawcze</t>
  </si>
  <si>
    <t>C/WŁO/I/P2/37</t>
  </si>
  <si>
    <t>Budowa ul. Modularnej - rozliczenie z deweloperem</t>
  </si>
  <si>
    <t>kod zadania</t>
  </si>
  <si>
    <t>nazwa zadania</t>
  </si>
  <si>
    <t>C/WŁO/II/P3/16</t>
  </si>
  <si>
    <t>C/WŁO/III/P3/30</t>
  </si>
  <si>
    <t>Modernizacja oświetlenia Parku Kombatantów</t>
  </si>
  <si>
    <t>C/WŁO/III/P4/29</t>
  </si>
  <si>
    <t>C/WŁO/X/P2/11</t>
  </si>
  <si>
    <t>Montaż instalacji fotowoltaicznej na dachu budynku Urzędu Dzielnicy Włochy przy al. Krakowskiej 257</t>
  </si>
  <si>
    <t>C/WŁO/V/P1/37</t>
  </si>
  <si>
    <t>C/WŁO/V/P1/38</t>
  </si>
  <si>
    <t>Termomodernizacja Zespołu Szkół przy ul. Gładkiej 16</t>
  </si>
  <si>
    <t>Budowa hali balonowej dla Zespołu Szkół nr 17 przy ul. Promienistej 12a</t>
  </si>
  <si>
    <t>Utworzenie terenu zieleni miejskiej w rejonie ul. Borsuczej</t>
  </si>
  <si>
    <t>C/WŁO/II/P3/17</t>
  </si>
  <si>
    <t>C/WŁO/I/P2/26</t>
  </si>
  <si>
    <t>Budowa drogi między ul. Budki Szczęśliwickie, ul. Naukowa i ul. Wiktoryn - rozliczenie z deweloperem</t>
  </si>
  <si>
    <t>Budowa ul. Municypialnej - rozliczenie z deweloperem</t>
  </si>
  <si>
    <t>C/WŁO/I/P2/42</t>
  </si>
  <si>
    <t>Modernizacja budynku przy ul. Globusowej 26</t>
  </si>
  <si>
    <t>Modernizacja budynku przy ul. Sabały 23</t>
  </si>
  <si>
    <t>Instalacja paneli fotowoltaicznych na terenie Dzielnicy Włochy m.st. Warszawy</t>
  </si>
  <si>
    <t>Modernizacja budynku przy ul. Plastycznej 31</t>
  </si>
  <si>
    <t>C/WŁO/II/P3/18</t>
  </si>
  <si>
    <t>C/WŁO/II/P3/19</t>
  </si>
  <si>
    <t>Modernizacja budynków mieszkalnych wyłączonych z eksploatacji w dzielnicy Włochy</t>
  </si>
  <si>
    <t>Modernizacja budynku przy ul. Cyprysowej 25</t>
  </si>
  <si>
    <t>C/WŁO/II/P5/2</t>
  </si>
  <si>
    <t>Modernizacja lokalu użyteczności publicznej przy ul. B. Chrobrego 7</t>
  </si>
  <si>
    <t>C/WŁO/III/P3/31</t>
  </si>
  <si>
    <t>Modernizacja integracyjnego placu zabaw w Parku Kombatantów</t>
  </si>
  <si>
    <t>C/WŁO/III/P4/30</t>
  </si>
  <si>
    <t>Wykonanie odwodnienia ulic  Starych Włoch - etap I - zlewnia  Tomnicka</t>
  </si>
  <si>
    <t>C/WŁO/VIII/P1/13</t>
  </si>
  <si>
    <t>Wybudowanie niezależnej stacji hydrantowej zgodnie z aktualnymi przepisami ppoż. na potrzeby Ośrodka Sportu i Rekreacji</t>
  </si>
  <si>
    <t>C/WŁO/V/P1/4</t>
  </si>
  <si>
    <t>Zakupy inwestycyjne dla przedszkoli</t>
  </si>
  <si>
    <t>C/WŁO/II/P5/3</t>
  </si>
  <si>
    <t>Nabycie udziału we  własności nieruchomości  położonej  przy  ul. Obrońców Pokoju i ul. Globusowej</t>
  </si>
  <si>
    <t>Zakupy inwestycyjne dla szkół podstawowych</t>
  </si>
  <si>
    <t>C/WŁO/V/P1/3</t>
  </si>
  <si>
    <t>C/WŁO/V/P1/7</t>
  </si>
  <si>
    <t>Zakupy inwestycyjne dla poradni psychologiczno-pedagogicznej</t>
  </si>
  <si>
    <t>Nabycie nieruchomości pod inwestycje drogowe</t>
  </si>
  <si>
    <t>Zakup maszyny czyszczącej CT40 B50 dla Szkoły Podstawowej Nr 66</t>
  </si>
  <si>
    <t>Zakup zmywarki kapturowej Fagor CO-110 B DD dla Przedszkola Nr 29</t>
  </si>
  <si>
    <t>Zakup drukarki Brother MFCL9670CDNTT (12.998,74 zł) oraz serwera Dell T150 + Windows 2025 STD EDU + 25 CAL DEVICE (10.199,16 zł) dla Poradni Psychologiczno-Pedagogicznej Nr 22</t>
  </si>
  <si>
    <t>Niewydatkowanie w całości przyznanych środków wynika z mniejszych niż zakładano kosztów zakupu sprzętu informatycznego.</t>
  </si>
  <si>
    <t>Uchwalenie miejscowego planu zagospodarowania przestrzennego „Załuski cz. pd.” spowodowało zmianę sytuacji formalno-prawnej. Zadanie zamknięto, natomiast pozostałe środki przeniesiono do zadania "Nabycie nieruchomości pod inwestycje drogowe" C/WŁO/I/P2/35</t>
  </si>
  <si>
    <t xml:space="preserve">Z uwagi na skomplikowany charakter i przedłużające się procedury administracyjne, pozostała do zrealizowania część zadania inwestycyjnego w roku 2025r. okazała się niemożliwa. </t>
  </si>
  <si>
    <t xml:space="preserve">1.) nabycie części nieruchomości, która zgodnie z m.p.z.p. obszaru Stare Włochy w rejonie ulicy Stawy przeznaczona jest pod drogę 4 KD-D ul. Składową;
2.) nabycie części nieruchomości pod budowę/rozbudowę drogi 23 KD-D i 5 KD-L w rejonie  ul. Czółenkowej/Starowiejskiej </t>
  </si>
  <si>
    <t>W planie wydatków przyjęto szacunkowe kwoty nabycia gruntu, natomiast w wyniku negocjacji ustalono niższą cenę nabycia przedmiotowego gruntu na rzecz m.st. Warszawa.</t>
  </si>
  <si>
    <t>Nabycie udziału we  własności nieruchomości  położonej  przy  ul. Obrońców Pokoju i ul. Globusowej - Park Kombatantów</t>
  </si>
  <si>
    <t>Zadanie nie zostało wykonane w 2024 r. z uwagi na opóźnienia po stronie Wykonawcy.</t>
  </si>
  <si>
    <t>Zadanie nie mogło zostać zrealizowane w 2024 roku z uwagi na ograniczenia wynikające ze wstrzymania wydania decyzji o warunkach zabudowy z uwagi na ogólny plan dotyczący rozbudowy Lotniska Okęcie. Planowane przystąpienie do rozpoczęcie realizacji zadania po wznowieniu wydawania ww. decyzji administracyjnych w 2025 r.</t>
  </si>
  <si>
    <t>W związku z planowanym złożeniem wniosku do Banku Gospodarstwa Krajowego o przyznanie premii MZG wraz z grantem  rozpoczęcie prac termomodernizacyjnych może nastąpić po rozpatrzeniu przez BGK ww. wniosku – wymóg formalny przyznania premii.</t>
  </si>
  <si>
    <t>Przyczyną niewykonania planu w zakresie ww. zadania było otrzymanie negatywnej opinii MWKZ w sprawie uzgodnienia projektu w zakresie dotyczącym docieplenia elewacji budynku.</t>
  </si>
  <si>
    <t>Wykonano modernizację instalacji elektrycznej oraz teletechnicznej w częściach wspólnych oraz doposażono budynek w instalację gazową oraz c.o. i ccw. wraz z modernizacją instalacji wodno-kanalizacyjnej. Wykonano również audyt remontowy.</t>
  </si>
  <si>
    <t>W ramach zadania doposażono w instalacje fotowoltaiczne 5 budynków: przy ul. Kleszczowej 2, Cietrzewia 2, Naukowej 39a, Poziomkowej 12, Nike 34/36</t>
  </si>
  <si>
    <t>Wykonanie robót termomodernizacyjnych</t>
  </si>
  <si>
    <t>W związku ze złożeniem wniosku do Banku Gospodarstwa Krajowego o przyznanie premii MZG wraz z grantem nie było możliwe rozpoczęcie prac termomodernizacyjnych – wymogiem formalnym było przyznanie premii. Roboty te mogą zostać rozpoczęte dopiero po rozpatrzeniu wniosku przez Bank Gospodarstwa Krajowego o premię MZG i zostaną zrealizowane w 2025 roku.</t>
  </si>
  <si>
    <t>Zakończono prace polegające na opracowaniu projektu budowlano-wykonawczego termomodernizacji budynku wraz z pracami towarzyszącymi oraz wykonaniu audytu energetycznego wraz z opinią ornitologiczną i chiropterologiczną. Zakończono roboty obejmujące doposażenie budynku w instalacje c.o. i c.c.w. wraz z budową węzła ciepłowniczego, przystosowanie instalacji zimnej wody, kanalizacji i instalacji gazowej i pracami towarzyszącymi oraz wymianę instalacji elektrycznych i teletechnicznych w częściach wspólnych budynku.</t>
  </si>
  <si>
    <t>W związku ze złożeniem wniosku do Banku Gospodarstwa Krajowego o przyznanie premii MZG wraz z grantem nie było możliwe rozpoczęcie prac termomodernizacyjnych – wymogiem formalnym było przyznanie premii. 
Przystąpienie do wykonania robót budowlanych (izolacja termiczna przegród budowlanych) oraz robót towarzyszących zaplanowano po otrzymaniu decyzji z Banku Gospodarstwa Krajowego oraz po zakończeniu modernizacji instalacji, tj. w 2025 roku.</t>
  </si>
  <si>
    <t>Zakończono roboty polegające na wymianie instalacji elektrycznej oraz na doposażeniu lokali mieszkalnych w indywidualne instalacje grzewcze i ciepłej wody użytkowej zasilane z dwufunkcyjnych pieców gazowych wraz z wymianą instalacji wod-kan.</t>
  </si>
  <si>
    <t>Wykonano projekt budowlany: docieplenia budynku, remontu dachu, klatek z wymianą instalacji elektrycznej i teletechnicznej, doposażenie w gaz i C.O. i C.C.W. bez decyzji administracyjnych.</t>
  </si>
  <si>
    <t>Umowa nr 219/19 z dnia 28.06.2019 r. dotycząca ustalenia szczegółowych warunków budowy układu komunikacyjnego stanowiącego drogę gminną, zawarta została z deweloperem w związku z inwestycją niedrogową. Trwają procedury podziałowe i związane z nabyciem.</t>
  </si>
  <si>
    <t>Umowa nr U3/20 z dnia 20.05.2020 r. dotycząca ustalenia szczegółowych warunków budowy układu komunikacyjnego stanowiącego drogę gminną, zawarta została z deweloperem w związku z inwestycją niedrogową. Trwa etap projektowania. Wniosek o ZRiD został złożony. Została wydana decyzja ZRID nr 2021 z dnia 21.12.2021 r. z rygorem natychmiastowej wykonalności. Trwa realizacja zadania w zakresie budowy. Trwa procedura wypłaty odszkodowań.</t>
  </si>
  <si>
    <t xml:space="preserve">Utworzono teren  zieleni miejskiej o funkcji rekreacyjnej. Wykonany został plac zabaw, z podziałem na grupy wiekowe oraz siłownia plenerowa, połączone  układem komunikacyjnym wewnętrznym. Wykorzystano  istniejącą zieleń ( drzewa, krzewy). Wykonano nowe nasadzenia drzew i krzewów, zamontowano elementy małej architektury. Zakończenie prac nastąpiło 30.08.2024 r. </t>
  </si>
  <si>
    <t>W ramach zadania zlecono wykonanie dokumentacji projektowej dla zadania pn." Wykonanie odwodnienia ulic Starych Włoch - I etap zlewnia Tomnicka". Zakończono i rozliczono prace projektowe.</t>
  </si>
  <si>
    <t>Zakres robót obejmował trzy etapy:
I etap- budowa nowego skrzydła szkoły, przeszklone łączniki umożliwiające komunikację z istniejącym budynkiem szkolnym, wymianę okien przy łącznikach na nieotwieralne o odporności ogniowej 
II etap- prace remontowo- modernizacyjne w budynku frontowym 
III etap- modernizacja, przebudowa i rozbudowa istniejącego niższego skrzydła
 wymieniono okna, docieplone zostały ściany fundamentów budynku, wymieniono c.o., instalacje sanitarne, elektryczne  i posadzki,  wykonano nowe pokrycie dachowe i naprawę kominów, docieplone zostało poddasze,  naprawiono i pomalowano ściany budynku, dostosowano obiekt do potrzeb osób o ograniczonej zdolności poruszania się.
Zakończenie robót nastąpiło w dniu 30.08.2024 r. W dniu 30.08.2024 r.  uzyskano pozwolenie na użytkowanie obiektu.
Po modernizacji: kubatura: 20 882,29m3, pow. zabudowy: 2 607m2, pow. użytkowa: 6 435m2, pełnowymiarowa sala gimnastyczna o pow. 800m2, 16 miejsc parkingowych</t>
  </si>
  <si>
    <t>Zakres prac obejmował dwa etapy: 
I etap- budowa nowej części przedszkola:  4 oddziały na 100 dzieci , pow. całkowita: 1 648,20m2, pow. użytkowa: 1 290,26m2, kubatura: 4 997,00m3.
II etap- przebudowa istniejącego budynku przedszkola z dostosowaniem do aktualnie obowiązujących norm i przepisów.
Wyposażono budynek przedszkola w meble, wybudowano plac zabaw. 
W dniu 21.05.2024 r.  uzyskano pozwolenie na użytkowanie obiektu.</t>
  </si>
  <si>
    <t>W ramach równomiernego rozwoju „Mazowsze” Dzielnica otrzymała dofinansowanie od Marszałka Województwa Mazowieckiego w wysokości 2 300 000,00 zł. oraz „Rządowego programu wsparcia rozwoju m. st. Warszawy na lata 2023-2030”  w wysokości 9 582 160,00 zł. W roku 2024 zakończono budowę 6 -oddziałowego przedszkola na 150 dzieci w tym: 2 salki wielofunkcyjne, pełną kuchnię, pomieszczenia administracyjne, pomieszczenie psychologa/logopedy, zaplecze techniczne i komunikację. 
Wyposażono budynek przedszkola w meble, sprzęt elektroniczny, dostarczono meble do Sali sensorycznej. Wybudowano plac zabaw. 
Zakończenie robót nastąpiło w dniu 26.08.2024 r. W dniu 28.11.2024 r. uzyskano pozwolenie na użytkowanie obiektu.</t>
  </si>
  <si>
    <t>Inwestycja dwuletnia: 2023-2024. Zakres prac obejmował ocieplenie ścian fundamentów budynku, demontaż i montaż instalacji deszczowej, wymianę okien w całym budynku, wymianę c.o., wykonanie nowego pokrycia dachowego z blachy z naprawą kominów, ocieplenie poddasza, naprawę elewacji i malowanie ścian budynku.
Zakończenie robót nastąpiło w dniu 11.04.2024 r.</t>
  </si>
  <si>
    <t>rezygnacja z realizacji zadania.</t>
  </si>
  <si>
    <t>W 2022 r. wyłoniony został w drodze przetargu wykonawca dokumentacji projektowo-kosztorysowej budowy i przebudowy ulicy Równoległej. W dniu 14.03.2022 r. podpisana została umowa z terminem realizacji do 13.03.2023 r. Dokumentacja została odebrana 15.12.2023 r. Naliczone zostały kary umowne za przekroczenie terminu realizacji. Wydana została decyzja Zrid nr 84/AM/WŁO/ZRID/2024 dnia 10.04.2024 r. która stała się prawomocna 22.05.2024 r. W czerwcu 2024 r. nastapiło przejęcie działek pod inwestycję. Przekazano teren pod budowę drogi wykonawcy na etapy 1a, 1b, 2.</t>
  </si>
  <si>
    <t>Decyzja ZRiD na "Rozbudowę  ul. Szyszkowej na odcinku od Rowu Opaczewskiego do ul. Działkowej" wydana została 19.10.2018 r. a 23.11.2018 r. stała się ostateczna. W 2020 r. wykonane zostały roboty przygotowawcze.  W dniu 22.12.2020 r. zawarta została umowa na wykonanie stałej organizacji ruchu,  z terminem do 21.05.2021 r. Umowa została aneksowana z terminem do 5.08.2021 r. Dokumentacja została odebrana. W dniu 3.01.2022  r. złożony został wniosek o wydanie zamiennej decyzji ZRID. Decyzja Nr 121/WŁO/IL/22 wydana została 1.06.2022 r. i stała się ostateczna 5.07.2022 r. Wszczęta została procedura przetargowa wyłonienia wykonawcy na dokończenie inwestycji drogowej i realizację inwestycji MPWiK. 23.08.2022 r. nastąpiło otwarcie ofert. Z uwagi na brak środków na sfinansowanie zamówienia przetarg został unieważniony. W styczniu 2023 r. złożony został wniosek o powtórzenie procedury przetargowej. Otwarcie ofert nastąpiło 23.01.2023 r. Umowa z wykonawcą podpisana została 15.02.2023 r. z terminem realizacji 12 miesięcy.  Z uwagi na problemy z uzgodnieniem czasowej organizacji ruchu, wykonawca rozpoczął roboty 1.08.2023 r.  Podpisany aneksu z terminem zakończenia robót 15.07.2024 r. Z uwagi na duży zakres robót dodatkowych wykonawca wystąpił o aneksowanie umowy. Procedowany jest aneks terminowy i finansowy z terminem do 27.08.2024 r. Procedowany jest aneks terminowy i finansowy z terminem do 15.11.2024 r. Z uwagi na złe wyniki badań asfaltu nie odebrano przedmiotu umowy. Zostanie uzgodniony plan naprawczy.</t>
  </si>
  <si>
    <t>W dniu 04.04.2019 r. została podpisana umowa z inwestorem zewnętrznym REP. A nr 7153/2019.  Wydane zostały decyzje ZRID: 211/2019 z dnia 26.09.2019 r.  na pierwszy etap -12.11.2019 r. stała się ostateczna  i 242/2019 z dnia 23.10.2019 r. drugi etap inwestycji - 13.11.2019 r. stała się ostateczna. Nastąpiło przejęcie nieruchomości pod drogę. Środki finansowe na realizację zadania zabezpieczone są na lata 2022-2023. Trwa realizacja zadania w zakresie budowy i odszkodowań za grunt.  Uzyskano decyzje ZRID, wprowadzono wykonawcę na realizację robót. Roboty zostały zrealizowane. Trwa procedura wypłaty odszkodowań.</t>
  </si>
  <si>
    <t>Umowa nr 19/19 z dnia 14.02.2020 r. dotycząca ustalenia szczegółowych warunków budowy układu komunikacyjnego stanowiącego drogę gminną, zawarta została z deweloperem w związku z inwestycją niedrogową. Inwestor przygotował dokumentację i 28.05.2021 r. złożony został wniosek o ZRiD. Decyzja ZRID nr 3/ZRID/2022 wydana została 10.11.2022 r. i stała się ostateczna 28.12.022 r. Nastąpiło też przejęcie gruntu pod budowę drogi. Trwa realizacja zadania w zakresie budowy. Trwa procedura wypłaty odszkodowań. Droga oddana do użytkowania.</t>
  </si>
  <si>
    <t>Umowa nr U10/20 z dnia 29.07.2020 r. dotycząca ustalenia szczegółowych warunków budowy układu komunikacyjnego stanowiącego drogę gminną, zawarta została z deweloperem w związku z inwestycją niedrogową. Trwa etap projektowania. 8.11.2021 r. Złożony został wniosek o ZRiD. Decyzja nr 02/ZRiD/2022, z rygorem natychmiastowej wykonalności wydana została 12.08.2022 r. Nastąpiło przejęcie gruntu pod budowę drogi. Trwa realizacja w zakresie budowy. Trwa procedura odszkodowawcza. Zgodnie z decyzją nr 305/2024 z dnia 5.06.2024 r. która stała się ostateczna w dniu 9.07.2024 r.</t>
  </si>
  <si>
    <t>Umowa nr U6/20 z dnia 27.07.2020 r. dotycząca ustalenia szczegółowych warunków budowy układu komunikacyjnego stanowiącego drogę gminną, zawarta została z deweloperem w związku z inwestycją niedrogową. Inwestor jest na etapie projektowania. Złożony został wniosek o ZRiD. Decyzja ZRiD nr 223/WŁO/URS/ 2022 została wydana 2.11.2022 r. Nastąpiło przejęcie gruntu pod budowę drogi. Trwa realizacja zadania w zakresie budowy. Trwa procedura wypłaty odszkodowań.</t>
  </si>
  <si>
    <t>Uchwałą nr XCVI/3193/2024 Rady m.st. W-wy z dn. 14.03.2024 r. zostały przyznane środki finansowe na kwotę 150.000 zł na realizację zadania. W dniu 8 marca 2024 r. wysłano zapytania ofertowe do MPWiK o gwarantowane ciśnienie wody dostarczane do stacji hydrantowej. Odpowiedź nadeszła w dn. 18 kwietnia 2024 r. Na jej podstawie została zaktualizowana dokumentacja projektowo-kosztorysowa na kwotę 1.230 zł. (prawidłowo wystawiona FV 18/05/2024 z dnia 20.05.2024 r. została opłacona w dniu 10.06.2024 r.(WB 88/2024)) . Na podstawie przeprowadzonego postępowania wyłoniono wykonawcę, z którym 24 maja 2024 r. została podpisana umowa nr OS/WL/24/2024/Z na kwotę 143.500 zł. Termin realizacji umowy to 20.08.2024 r. W dniu 21 czerwca 2024r. została podpisana umowa nr OS/WL/33/2024/Z na pełnienie obowiązków inspektora nadzoru inwestorskiego na kwotę 5.000 zł.  W dniu 12 sierpnia 2024 r. protokolarnie zostały odebrane prawidłowo wykonane prace i dostarczono prawidłowo wystawioną fakturę  o numerze FS/24/8/2 zgodnie z umową za wykonanie robót na kwotę 143.500 zł. oraz fakturę FV 22/08/2024 za pełnienie obowiązków inspektora nadzoru inwestorskiego na kwotę 5.000 zł. Prawidłowo wystawione faktury zostały opłacone w dniu 02.09.2024r. zgodnie z terminem zapłaty.</t>
  </si>
  <si>
    <t xml:space="preserve">Problemy związane z wyłonieniem projektanta (przeprowadzono trzy postępowania przetargowe) spowodowały opóźnienie w realizacji zadania. W roku 2024 zrealizowana została dokumentacja projektowa, do dnia 15.12.2024 r.  Przetarg na wyłonienie wykonawcy robót  zostanie przeprowadzony  w roku 2025. </t>
  </si>
  <si>
    <t>Na podstawie aneksu nr 1 do Umowy nr U7/2022 z dnia 6 kwietnia 2022 r. Inwestor został zobowiązany do pokrycia kosztów nabycia i odszkodowań za wywłaszczenia nieruchomości pod drogę. Trwa procedura podziałowa.</t>
  </si>
  <si>
    <t>Droga została odebrana i dopuszczona do użytkowania. Decyzja ZRiD nie jest ostateczna.</t>
  </si>
  <si>
    <t xml:space="preserve">Zostały usunięte wszystkie latarnie o kulistych oprawach i zastąpione nowymi. Wymianie podlegało 29 sztuk latarni wraz z okablowaniem. Forma nowych latarni stanowi replikę latarni gazowej z 1856 r. typu „Warszawskiego”. Latarnie posiadają ledowe źródła światła. Słup wykonany jest z odlewu żeliwnego. </t>
  </si>
  <si>
    <t xml:space="preserve">W ramach zadania została wymieniona nawierzchnia poliuretanowa oraz podesty urządzeń zabawowych i pomalowane ogrodzenie. </t>
  </si>
  <si>
    <t>Inwestycja obejmowała: aktualizację kosztorysów, wykonanie projektu i ustawienie 11 nowych latarni. Prace objęte były nadzorem inwestorskim.</t>
  </si>
  <si>
    <t xml:space="preserve">przeniesienie środków na kolejny rok budżetowy, gdyż zgodnie z kosztorysem inwestorskim w planie finansowym zadania jest zbyt mało środków na jego realizację.  </t>
  </si>
  <si>
    <t>Zmiana nazwy zadania i przeniesienie środków z zadania C/WŁO/I/P2/16</t>
  </si>
  <si>
    <t xml:space="preserve">W ramach realizacji inwestycji został wykonany projekt i budowa przyłącza energetycznego oraz został kupione i zamontowane dwie pływające fontanny w formie aeratorów w Stawie Koziorożca. </t>
  </si>
  <si>
    <t>przedłużający się tryb realizacyjny ze względu na oczekiwanie na decyzję o odrolnieniu</t>
  </si>
  <si>
    <t>Zakup dwóch serwerów PowerEdge Dell R760xs z oprogramowaniem systemowym Windows 2022 serwer, gwarancją, wdrożeniem i rocznym serwisem na potrzeby systemu bibliotecznego KOHA.</t>
  </si>
  <si>
    <t>budowa ogólnodostępnej toalety automatycznej</t>
  </si>
  <si>
    <t>W ramach realizacji inwestycji została opracowana dokumentacja projektowo-kosztorysowa dotyczącej budowy toalety automatycznej na terenie Fortu V.</t>
  </si>
  <si>
    <t>Likwidacja palenisk opalanych paliwem stałym w budynkach przy ul. Czereśniowej 53 i al. Krakowskiej 261</t>
  </si>
  <si>
    <t xml:space="preserve">Wnioskujemy o przywrócenie kwoty 12 318 zł. na rok 2027 
</t>
  </si>
  <si>
    <t>wnioskujemy o przywrócenie do GMMW kwoty: 85 962 zł. na rok 2025
do RFRD kwoty: 2 280 763 zł. na rok 2025,  wydłużając realizację inwestycji do roku 2025</t>
  </si>
  <si>
    <t xml:space="preserve">Wnioskujemy o przywrócenie kwoty 4 920 zł. z podziałem: 
3 690, zł. na rok 2025 oraz 
1 230 zł. na rok 2027 </t>
  </si>
  <si>
    <t>wnioskujemy o przeniesienie kwoty 168 436 zł. na zadanie C/WŁO/III/P4/30</t>
  </si>
  <si>
    <t>wnioskujemy o zwiększenie planu o kwotę 362 608 na rok 2026 ze środków pozostałych z zadań zakończonych, tj. C/WŁO/III/P4/29, C/WŁO/V/P1/24, C/WŁO/V/P1/26, C/WŁO/V/P1/32</t>
  </si>
  <si>
    <t>wnioskujemy o przeniesienie kwoty 5 948 zł. na zadanie C/WŁO/III/P4/30</t>
  </si>
  <si>
    <t>wnioskujemy o przeniesienie kwoty 55 417 zł. na zadanie C/WŁO/III/P4/30</t>
  </si>
  <si>
    <t>wnioskujemy o przeniesienie kwoty 132 807 zł. na zadanie C/WŁO/III/P4/30</t>
  </si>
  <si>
    <t xml:space="preserve">W roku 2024 została zawarta umowa  na przebudowę pomieszczeń poddasza na potrzeby sal lekcyjnych w budynku szkoły. Wykonane zostały prace rozbiórkowe, usunięto wszystkie ściany i sufit. Podniesiono konstrukcję więźby dachowej w celu uzyskania odpowiedniej wysokości pomieszczeń . Wykonano nowe ścianki działowe, wykonano posadzkę. Ułożone zostały posadzki betonowe, nowa instalację c.o., elektryczną, wentylację mechaniczną , wymieniono okna i drzwi wewnętrzne.
</t>
  </si>
  <si>
    <t>Rady Dzielnicy Włochy m.st. Warszawy</t>
  </si>
  <si>
    <t>Załącznik nr 5</t>
  </si>
  <si>
    <t>do uchwały nr 42/VIII/2025</t>
  </si>
  <si>
    <t xml:space="preserve">z 11 marca 2025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</si>
</sst>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"/>
    <numFmt numFmtId="165" formatCode="00000"/>
    <numFmt numFmtId="166" formatCode="0.0%"/>
  </numFmts>
  <fonts count="29" x14ac:knownFonts="1"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</font>
    <font>
      <sz val="10"/>
      <name val="Arial"/>
      <family val="2"/>
      <charset val="238"/>
    </font>
    <font>
      <b/>
      <i/>
      <sz val="8"/>
      <name val="Arial"/>
      <family val="2"/>
      <charset val="238"/>
    </font>
    <font>
      <sz val="9"/>
      <name val="Arial CE"/>
      <charset val="238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b/>
      <sz val="16"/>
      <name val="Arial Narrow"/>
      <family val="2"/>
      <charset val="238"/>
    </font>
    <font>
      <b/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i/>
      <sz val="12"/>
      <name val="Arial Narrow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2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vertAlign val="superscript"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sz val="12"/>
      <color rgb="FF00B050"/>
      <name val="Arial Narrow"/>
      <family val="2"/>
      <charset val="238"/>
    </font>
    <font>
      <sz val="8"/>
      <color theme="0"/>
      <name val="Arial Narrow"/>
      <family val="2"/>
      <charset val="238"/>
    </font>
    <font>
      <sz val="11"/>
      <color theme="0"/>
      <name val="Arial Narrow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23"/>
      </patternFill>
    </fill>
    <fill>
      <patternFill patternType="solid">
        <fgColor indexed="41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" fontId="3" fillId="3" borderId="1" applyNumberFormat="0" applyProtection="0">
      <alignment horizontal="left" vertical="center" indent="1"/>
    </xf>
    <xf numFmtId="0" fontId="3" fillId="2" borderId="1" applyNumberFormat="0" applyProtection="0">
      <alignment horizontal="left" vertical="center" indent="1"/>
    </xf>
    <xf numFmtId="0" fontId="3" fillId="4" borderId="1" applyNumberFormat="0" applyProtection="0">
      <alignment horizontal="left" vertical="center" indent="1"/>
    </xf>
    <xf numFmtId="0" fontId="3" fillId="5" borderId="1" applyNumberFormat="0" applyProtection="0">
      <alignment horizontal="left" vertical="center" indent="1"/>
    </xf>
    <xf numFmtId="4" fontId="3" fillId="0" borderId="1" applyNumberFormat="0" applyProtection="0">
      <alignment horizontal="right" vertical="center"/>
    </xf>
    <xf numFmtId="4" fontId="3" fillId="3" borderId="1" applyNumberFormat="0" applyProtection="0">
      <alignment horizontal="left" vertical="center" indent="1"/>
    </xf>
  </cellStyleXfs>
  <cellXfs count="154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quotePrefix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6" fillId="7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6" fillId="7" borderId="0" xfId="0" applyFont="1" applyFill="1" applyAlignment="1">
      <alignment horizontal="justify" vertical="center" wrapText="1"/>
    </xf>
    <xf numFmtId="0" fontId="7" fillId="0" borderId="0" xfId="0" applyFont="1" applyAlignment="1">
      <alignment vertical="center"/>
    </xf>
    <xf numFmtId="0" fontId="8" fillId="6" borderId="0" xfId="0" applyFont="1" applyFill="1" applyAlignment="1">
      <alignment vertical="center" wrapText="1"/>
    </xf>
    <xf numFmtId="0" fontId="9" fillId="6" borderId="0" xfId="0" applyFont="1" applyFill="1" applyAlignment="1">
      <alignment vertical="center" wrapText="1"/>
    </xf>
    <xf numFmtId="0" fontId="10" fillId="6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9" borderId="6" xfId="0" applyFont="1" applyFill="1" applyBorder="1" applyAlignment="1">
      <alignment horizontal="center" vertical="center" wrapText="1"/>
    </xf>
    <xf numFmtId="0" fontId="12" fillId="9" borderId="7" xfId="2" quotePrefix="1" applyFont="1" applyFill="1" applyBorder="1" applyAlignment="1" applyProtection="1">
      <alignment horizontal="left" vertical="center" wrapText="1"/>
    </xf>
    <xf numFmtId="0" fontId="14" fillId="9" borderId="7" xfId="2" quotePrefix="1" applyFont="1" applyFill="1" applyBorder="1" applyAlignment="1" applyProtection="1">
      <alignment horizontal="center" vertical="center" wrapText="1"/>
    </xf>
    <xf numFmtId="3" fontId="12" fillId="9" borderId="7" xfId="5" applyNumberFormat="1" applyFont="1" applyFill="1" applyBorder="1" applyProtection="1">
      <alignment horizontal="right" vertical="center"/>
    </xf>
    <xf numFmtId="3" fontId="14" fillId="9" borderId="7" xfId="5" applyNumberFormat="1" applyFont="1" applyFill="1" applyBorder="1" applyProtection="1">
      <alignment horizontal="right" vertical="center"/>
    </xf>
    <xf numFmtId="4" fontId="12" fillId="9" borderId="7" xfId="5" applyNumberFormat="1" applyFont="1" applyFill="1" applyBorder="1" applyProtection="1">
      <alignment horizontal="right" vertical="center"/>
    </xf>
    <xf numFmtId="166" fontId="12" fillId="9" borderId="7" xfId="0" applyNumberFormat="1" applyFont="1" applyFill="1" applyBorder="1" applyAlignment="1">
      <alignment horizontal="center" vertical="center"/>
    </xf>
    <xf numFmtId="0" fontId="16" fillId="7" borderId="12" xfId="0" applyFont="1" applyFill="1" applyBorder="1" applyAlignment="1" applyProtection="1">
      <alignment horizontal="center" vertical="center" wrapText="1"/>
      <protection locked="0"/>
    </xf>
    <xf numFmtId="0" fontId="16" fillId="7" borderId="2" xfId="3" quotePrefix="1" applyFont="1" applyFill="1" applyBorder="1" applyAlignment="1" applyProtection="1">
      <alignment horizontal="left" vertical="center" wrapText="1"/>
      <protection locked="0"/>
    </xf>
    <xf numFmtId="0" fontId="16" fillId="7" borderId="2" xfId="4" quotePrefix="1" applyFont="1" applyFill="1" applyBorder="1" applyAlignment="1" applyProtection="1">
      <alignment horizontal="left" vertical="center" wrapText="1"/>
      <protection locked="0"/>
    </xf>
    <xf numFmtId="0" fontId="14" fillId="7" borderId="12" xfId="0" applyFont="1" applyFill="1" applyBorder="1" applyAlignment="1" applyProtection="1">
      <alignment horizontal="left" vertical="center" wrapText="1"/>
      <protection locked="0"/>
    </xf>
    <xf numFmtId="0" fontId="14" fillId="7" borderId="2" xfId="4" quotePrefix="1" applyFont="1" applyFill="1" applyBorder="1" applyAlignment="1" applyProtection="1">
      <alignment horizontal="left" vertical="center" wrapText="1"/>
      <protection locked="0"/>
    </xf>
    <xf numFmtId="0" fontId="14" fillId="7" borderId="2" xfId="4" quotePrefix="1" applyFont="1" applyFill="1" applyBorder="1" applyAlignment="1" applyProtection="1">
      <alignment horizontal="center" vertical="center" wrapText="1"/>
      <protection locked="0"/>
    </xf>
    <xf numFmtId="0" fontId="14" fillId="9" borderId="2" xfId="3" quotePrefix="1" applyFont="1" applyFill="1" applyBorder="1" applyAlignment="1" applyProtection="1">
      <alignment horizontal="center" vertical="center" wrapText="1"/>
    </xf>
    <xf numFmtId="3" fontId="14" fillId="9" borderId="2" xfId="5" applyNumberFormat="1" applyFont="1" applyFill="1" applyBorder="1" applyProtection="1">
      <alignment horizontal="right" vertical="center"/>
    </xf>
    <xf numFmtId="0" fontId="14" fillId="9" borderId="2" xfId="4" quotePrefix="1" applyFont="1" applyFill="1" applyBorder="1" applyAlignment="1" applyProtection="1">
      <alignment horizontal="center" vertical="center" wrapText="1"/>
    </xf>
    <xf numFmtId="3" fontId="14" fillId="7" borderId="2" xfId="5" applyNumberFormat="1" applyFont="1" applyFill="1" applyBorder="1" applyProtection="1">
      <alignment horizontal="right" vertical="center"/>
      <protection locked="0"/>
    </xf>
    <xf numFmtId="0" fontId="18" fillId="0" borderId="0" xfId="0" applyFont="1"/>
    <xf numFmtId="0" fontId="18" fillId="0" borderId="0" xfId="0" quotePrefix="1" applyFont="1"/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8" fillId="0" borderId="0" xfId="0" quotePrefix="1" applyFont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indent="1"/>
    </xf>
    <xf numFmtId="0" fontId="14" fillId="9" borderId="14" xfId="0" applyFont="1" applyFill="1" applyBorder="1" applyAlignment="1">
      <alignment horizontal="center" vertical="center" wrapText="1"/>
    </xf>
    <xf numFmtId="0" fontId="14" fillId="9" borderId="15" xfId="1" quotePrefix="1" applyNumberFormat="1" applyFont="1" applyFill="1" applyBorder="1" applyAlignment="1" applyProtection="1">
      <alignment horizontal="center" vertical="center" wrapText="1"/>
    </xf>
    <xf numFmtId="0" fontId="14" fillId="9" borderId="15" xfId="6" quotePrefix="1" applyNumberFormat="1" applyFont="1" applyFill="1" applyBorder="1" applyAlignment="1" applyProtection="1">
      <alignment horizontal="center" vertical="center"/>
    </xf>
    <xf numFmtId="0" fontId="19" fillId="0" borderId="0" xfId="0" applyFont="1" applyAlignment="1">
      <alignment horizontal="center" vertical="center"/>
    </xf>
    <xf numFmtId="166" fontId="14" fillId="9" borderId="2" xfId="0" applyNumberFormat="1" applyFont="1" applyFill="1" applyBorder="1" applyAlignment="1">
      <alignment horizontal="center" vertical="center"/>
    </xf>
    <xf numFmtId="4" fontId="14" fillId="9" borderId="2" xfId="0" applyNumberFormat="1" applyFont="1" applyFill="1" applyBorder="1" applyAlignment="1">
      <alignment horizontal="right" vertical="center"/>
    </xf>
    <xf numFmtId="4" fontId="14" fillId="9" borderId="2" xfId="0" applyNumberFormat="1" applyFont="1" applyFill="1" applyBorder="1" applyAlignment="1">
      <alignment vertical="center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64" fontId="8" fillId="0" borderId="0" xfId="0" applyNumberFormat="1" applyFont="1" applyAlignment="1">
      <alignment vertical="center"/>
    </xf>
    <xf numFmtId="165" fontId="8" fillId="0" borderId="0" xfId="0" applyNumberFormat="1" applyFont="1" applyAlignment="1">
      <alignment vertical="center" wrapText="1"/>
    </xf>
    <xf numFmtId="0" fontId="8" fillId="0" borderId="0" xfId="0" applyFont="1" applyAlignment="1">
      <alignment horizontal="right" vertical="center"/>
    </xf>
    <xf numFmtId="164" fontId="14" fillId="0" borderId="0" xfId="0" applyNumberFormat="1" applyFont="1" applyAlignment="1">
      <alignment vertical="center"/>
    </xf>
    <xf numFmtId="165" fontId="14" fillId="0" borderId="0" xfId="0" applyNumberFormat="1" applyFont="1" applyAlignment="1">
      <alignment vertical="center" wrapText="1"/>
    </xf>
    <xf numFmtId="0" fontId="14" fillId="0" borderId="0" xfId="0" applyFont="1" applyAlignment="1">
      <alignment horizontal="right" vertical="center"/>
    </xf>
    <xf numFmtId="164" fontId="12" fillId="0" borderId="0" xfId="0" applyNumberFormat="1" applyFont="1" applyAlignment="1">
      <alignment vertical="center"/>
    </xf>
    <xf numFmtId="0" fontId="14" fillId="7" borderId="2" xfId="0" applyFont="1" applyFill="1" applyBorder="1" applyAlignment="1" applyProtection="1">
      <alignment horizontal="center" vertical="center" wrapText="1"/>
      <protection locked="0"/>
    </xf>
    <xf numFmtId="4" fontId="14" fillId="7" borderId="2" xfId="0" applyNumberFormat="1" applyFont="1" applyFill="1" applyBorder="1" applyAlignment="1" applyProtection="1">
      <alignment horizontal="right" vertical="center"/>
      <protection locked="0"/>
    </xf>
    <xf numFmtId="4" fontId="14" fillId="0" borderId="2" xfId="0" applyNumberFormat="1" applyFont="1" applyBorder="1" applyAlignment="1" applyProtection="1">
      <alignment vertical="center" wrapText="1"/>
      <protection locked="0"/>
    </xf>
    <xf numFmtId="4" fontId="14" fillId="7" borderId="2" xfId="0" applyNumberFormat="1" applyFont="1" applyFill="1" applyBorder="1" applyAlignment="1" applyProtection="1">
      <alignment vertical="center" wrapText="1"/>
      <protection locked="0"/>
    </xf>
    <xf numFmtId="3" fontId="14" fillId="9" borderId="13" xfId="5" applyNumberFormat="1" applyFont="1" applyFill="1" applyBorder="1" applyProtection="1">
      <alignment horizontal="right" vertical="center"/>
    </xf>
    <xf numFmtId="3" fontId="14" fillId="0" borderId="0" xfId="0" applyNumberFormat="1" applyFont="1" applyAlignment="1">
      <alignment vertical="center"/>
    </xf>
    <xf numFmtId="3" fontId="14" fillId="7" borderId="13" xfId="5" applyNumberFormat="1" applyFont="1" applyFill="1" applyBorder="1" applyProtection="1">
      <alignment horizontal="right" vertical="center"/>
      <protection locked="0"/>
    </xf>
    <xf numFmtId="4" fontId="14" fillId="9" borderId="2" xfId="5" applyNumberFormat="1" applyFont="1" applyFill="1" applyBorder="1" applyProtection="1">
      <alignment horizontal="right" vertical="center"/>
    </xf>
    <xf numFmtId="3" fontId="14" fillId="7" borderId="2" xfId="5" applyNumberFormat="1" applyFont="1" applyFill="1" applyBorder="1" applyProtection="1">
      <alignment horizontal="right" vertical="center"/>
    </xf>
    <xf numFmtId="4" fontId="14" fillId="7" borderId="2" xfId="0" applyNumberFormat="1" applyFont="1" applyFill="1" applyBorder="1" applyAlignment="1">
      <alignment horizontal="right" vertical="center"/>
    </xf>
    <xf numFmtId="0" fontId="14" fillId="7" borderId="2" xfId="0" applyFont="1" applyFill="1" applyBorder="1" applyAlignment="1">
      <alignment horizontal="center" vertical="center" wrapText="1"/>
    </xf>
    <xf numFmtId="0" fontId="14" fillId="7" borderId="2" xfId="0" applyFont="1" applyFill="1" applyBorder="1" applyAlignment="1">
      <alignment horizontal="left" vertical="center" wrapText="1"/>
    </xf>
    <xf numFmtId="0" fontId="14" fillId="9" borderId="16" xfId="6" quotePrefix="1" applyNumberFormat="1" applyFont="1" applyFill="1" applyBorder="1" applyAlignment="1" applyProtection="1">
      <alignment horizontal="center" vertical="center"/>
    </xf>
    <xf numFmtId="0" fontId="22" fillId="6" borderId="0" xfId="0" applyFont="1" applyFill="1" applyAlignment="1">
      <alignment vertical="center" wrapText="1"/>
    </xf>
    <xf numFmtId="4" fontId="12" fillId="9" borderId="7" xfId="0" applyNumberFormat="1" applyFont="1" applyFill="1" applyBorder="1" applyAlignment="1">
      <alignment vertical="center"/>
    </xf>
    <xf numFmtId="3" fontId="14" fillId="0" borderId="13" xfId="5" applyNumberFormat="1" applyFont="1" applyBorder="1" applyProtection="1">
      <alignment horizontal="right" vertical="center"/>
      <protection locked="0"/>
    </xf>
    <xf numFmtId="3" fontId="12" fillId="9" borderId="11" xfId="5" applyNumberFormat="1" applyFont="1" applyFill="1" applyBorder="1" applyProtection="1">
      <alignment horizontal="right" vertical="center"/>
    </xf>
    <xf numFmtId="4" fontId="12" fillId="0" borderId="0" xfId="0" applyNumberFormat="1" applyFont="1" applyAlignment="1">
      <alignment vertical="center"/>
    </xf>
    <xf numFmtId="4" fontId="14" fillId="7" borderId="2" xfId="0" applyNumberFormat="1" applyFont="1" applyFill="1" applyBorder="1" applyAlignment="1">
      <alignment horizontal="right" vertical="center" wrapText="1"/>
    </xf>
    <xf numFmtId="0" fontId="14" fillId="0" borderId="2" xfId="4" quotePrefix="1" applyFont="1" applyFill="1" applyBorder="1" applyAlignment="1" applyProtection="1">
      <alignment horizontal="center" vertical="center" wrapText="1"/>
      <protection locked="0"/>
    </xf>
    <xf numFmtId="3" fontId="14" fillId="0" borderId="2" xfId="5" applyNumberFormat="1" applyFont="1" applyBorder="1" applyProtection="1">
      <alignment horizontal="right" vertical="center"/>
    </xf>
    <xf numFmtId="0" fontId="14" fillId="9" borderId="2" xfId="0" applyFont="1" applyFill="1" applyBorder="1" applyAlignment="1">
      <alignment vertical="center" wrapText="1"/>
    </xf>
    <xf numFmtId="0" fontId="14" fillId="0" borderId="2" xfId="4" quotePrefix="1" applyFont="1" applyFill="1" applyBorder="1" applyAlignment="1" applyProtection="1">
      <alignment horizontal="left" vertical="center" wrapText="1"/>
      <protection locked="0"/>
    </xf>
    <xf numFmtId="4" fontId="14" fillId="7" borderId="2" xfId="0" applyNumberFormat="1" applyFont="1" applyFill="1" applyBorder="1" applyAlignment="1" applyProtection="1">
      <alignment horizontal="center" vertical="center" wrapText="1"/>
      <protection locked="0"/>
    </xf>
    <xf numFmtId="4" fontId="14" fillId="9" borderId="2" xfId="0" applyNumberFormat="1" applyFont="1" applyFill="1" applyBorder="1" applyAlignment="1">
      <alignment vertical="center" wrapText="1"/>
    </xf>
    <xf numFmtId="0" fontId="14" fillId="0" borderId="2" xfId="0" applyFont="1" applyBorder="1" applyAlignment="1" applyProtection="1">
      <alignment horizontal="center" vertical="center" wrapText="1"/>
      <protection locked="0"/>
    </xf>
    <xf numFmtId="4" fontId="12" fillId="0" borderId="0" xfId="0" applyNumberFormat="1" applyFont="1" applyAlignment="1">
      <alignment horizontal="center" vertical="center" wrapText="1"/>
    </xf>
    <xf numFmtId="0" fontId="16" fillId="7" borderId="12" xfId="0" applyFont="1" applyFill="1" applyBorder="1" applyAlignment="1" applyProtection="1">
      <alignment horizontal="left" vertical="center" wrapText="1"/>
      <protection locked="0"/>
    </xf>
    <xf numFmtId="0" fontId="23" fillId="0" borderId="0" xfId="0" applyFont="1" applyAlignment="1">
      <alignment horizontal="center" vertical="center"/>
    </xf>
    <xf numFmtId="3" fontId="16" fillId="7" borderId="2" xfId="5" applyNumberFormat="1" applyFont="1" applyFill="1" applyBorder="1" applyProtection="1">
      <alignment horizontal="right" vertical="center"/>
    </xf>
    <xf numFmtId="3" fontId="16" fillId="9" borderId="2" xfId="5" applyNumberFormat="1" applyFont="1" applyFill="1" applyBorder="1" applyProtection="1">
      <alignment horizontal="right" vertical="center"/>
    </xf>
    <xf numFmtId="166" fontId="16" fillId="9" borderId="2" xfId="0" applyNumberFormat="1" applyFont="1" applyFill="1" applyBorder="1" applyAlignment="1">
      <alignment horizontal="center" vertical="center"/>
    </xf>
    <xf numFmtId="4" fontId="16" fillId="9" borderId="2" xfId="0" applyNumberFormat="1" applyFont="1" applyFill="1" applyBorder="1" applyAlignment="1">
      <alignment horizontal="right" vertical="center"/>
    </xf>
    <xf numFmtId="0" fontId="16" fillId="0" borderId="12" xfId="0" applyFont="1" applyBorder="1" applyAlignment="1" applyProtection="1">
      <alignment horizontal="left" vertical="center" wrapText="1"/>
      <protection locked="0"/>
    </xf>
    <xf numFmtId="0" fontId="16" fillId="7" borderId="2" xfId="4" quotePrefix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Alignment="1">
      <alignment vertical="center"/>
    </xf>
    <xf numFmtId="4" fontId="14" fillId="7" borderId="17" xfId="0" applyNumberFormat="1" applyFont="1" applyFill="1" applyBorder="1" applyAlignment="1" applyProtection="1">
      <alignment vertical="center" wrapText="1"/>
      <protection locked="0"/>
    </xf>
    <xf numFmtId="4" fontId="14" fillId="0" borderId="2" xfId="0" applyNumberFormat="1" applyFont="1" applyBorder="1" applyAlignment="1" applyProtection="1">
      <alignment horizontal="right" vertical="center"/>
      <protection locked="0"/>
    </xf>
    <xf numFmtId="0" fontId="14" fillId="0" borderId="2" xfId="0" applyFont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12" fillId="8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3" fontId="14" fillId="0" borderId="13" xfId="5" applyNumberFormat="1" applyFont="1" applyBorder="1" applyProtection="1">
      <alignment horizontal="right" vertical="center"/>
    </xf>
    <xf numFmtId="4" fontId="14" fillId="0" borderId="2" xfId="0" applyNumberFormat="1" applyFont="1" applyBorder="1" applyAlignment="1">
      <alignment vertical="center"/>
    </xf>
    <xf numFmtId="0" fontId="24" fillId="0" borderId="0" xfId="0" applyFont="1" applyAlignment="1">
      <alignment horizontal="center" vertical="center"/>
    </xf>
    <xf numFmtId="3" fontId="8" fillId="0" borderId="0" xfId="0" applyNumberFormat="1" applyFont="1" applyAlignment="1">
      <alignment vertical="center"/>
    </xf>
    <xf numFmtId="3" fontId="16" fillId="0" borderId="0" xfId="0" applyNumberFormat="1" applyFont="1" applyAlignment="1">
      <alignment vertical="center"/>
    </xf>
    <xf numFmtId="0" fontId="12" fillId="9" borderId="7" xfId="0" applyFont="1" applyFill="1" applyBorder="1" applyAlignment="1">
      <alignment vertical="center" wrapText="1"/>
    </xf>
    <xf numFmtId="4" fontId="12" fillId="9" borderId="7" xfId="5" applyNumberFormat="1" applyFont="1" applyFill="1" applyBorder="1" applyAlignment="1" applyProtection="1">
      <alignment horizontal="left" vertical="center" wrapText="1"/>
    </xf>
    <xf numFmtId="4" fontId="14" fillId="9" borderId="2" xfId="0" applyNumberFormat="1" applyFont="1" applyFill="1" applyBorder="1" applyAlignment="1">
      <alignment horizontal="left" vertical="center" wrapText="1"/>
    </xf>
    <xf numFmtId="0" fontId="16" fillId="7" borderId="2" xfId="0" applyFont="1" applyFill="1" applyBorder="1" applyAlignment="1">
      <alignment horizontal="center" vertical="center" wrapText="1"/>
    </xf>
    <xf numFmtId="4" fontId="16" fillId="7" borderId="2" xfId="0" applyNumberFormat="1" applyFont="1" applyFill="1" applyBorder="1" applyAlignment="1">
      <alignment horizontal="right" vertical="center"/>
    </xf>
    <xf numFmtId="4" fontId="16" fillId="7" borderId="2" xfId="0" applyNumberFormat="1" applyFont="1" applyFill="1" applyBorder="1" applyAlignment="1" applyProtection="1">
      <alignment vertical="center" wrapText="1"/>
      <protection locked="0"/>
    </xf>
    <xf numFmtId="4" fontId="16" fillId="7" borderId="2" xfId="0" applyNumberFormat="1" applyFont="1" applyFill="1" applyBorder="1" applyAlignment="1" applyProtection="1">
      <alignment horizontal="right" vertical="center"/>
      <protection locked="0"/>
    </xf>
    <xf numFmtId="0" fontId="16" fillId="7" borderId="2" xfId="0" applyFont="1" applyFill="1" applyBorder="1" applyAlignment="1" applyProtection="1">
      <alignment horizontal="center" vertical="center" wrapText="1"/>
      <protection locked="0"/>
    </xf>
    <xf numFmtId="3" fontId="16" fillId="7" borderId="13" xfId="5" applyNumberFormat="1" applyFont="1" applyFill="1" applyBorder="1" applyProtection="1">
      <alignment horizontal="right" vertical="center"/>
      <protection locked="0"/>
    </xf>
    <xf numFmtId="3" fontId="19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15" fillId="0" borderId="0" xfId="0" applyFont="1" applyAlignment="1">
      <alignment vertical="center" wrapText="1"/>
    </xf>
    <xf numFmtId="4" fontId="14" fillId="0" borderId="0" xfId="0" applyNumberFormat="1" applyFont="1" applyAlignment="1">
      <alignment vertical="center"/>
    </xf>
    <xf numFmtId="4" fontId="14" fillId="7" borderId="15" xfId="0" applyNumberFormat="1" applyFont="1" applyFill="1" applyBorder="1" applyAlignment="1" applyProtection="1">
      <alignment vertical="center" wrapText="1"/>
      <protection locked="0"/>
    </xf>
    <xf numFmtId="3" fontId="19" fillId="0" borderId="13" xfId="5" applyNumberFormat="1" applyFont="1" applyBorder="1" applyProtection="1">
      <alignment horizontal="right" vertical="center"/>
      <protection locked="0"/>
    </xf>
    <xf numFmtId="4" fontId="14" fillId="7" borderId="2" xfId="0" applyNumberFormat="1" applyFont="1" applyFill="1" applyBorder="1" applyAlignment="1">
      <alignment vertical="center"/>
    </xf>
    <xf numFmtId="0" fontId="14" fillId="7" borderId="2" xfId="0" applyFont="1" applyFill="1" applyBorder="1" applyAlignment="1">
      <alignment vertical="center" wrapText="1"/>
    </xf>
    <xf numFmtId="3" fontId="14" fillId="7" borderId="13" xfId="5" applyNumberFormat="1" applyFont="1" applyFill="1" applyBorder="1" applyProtection="1">
      <alignment horizontal="right" vertical="center"/>
    </xf>
    <xf numFmtId="4" fontId="14" fillId="0" borderId="2" xfId="0" applyNumberFormat="1" applyFont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3" fontId="26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12" fillId="8" borderId="11" xfId="0" applyFont="1" applyFill="1" applyBorder="1" applyAlignment="1">
      <alignment horizontal="center" vertical="center" wrapText="1"/>
    </xf>
    <xf numFmtId="0" fontId="12" fillId="8" borderId="13" xfId="0" applyFont="1" applyFill="1" applyBorder="1" applyAlignment="1">
      <alignment horizontal="center" vertical="center" wrapText="1"/>
    </xf>
    <xf numFmtId="0" fontId="12" fillId="8" borderId="2" xfId="0" applyFont="1" applyFill="1" applyBorder="1" applyAlignment="1">
      <alignment horizontal="center" vertical="center" wrapText="1"/>
    </xf>
    <xf numFmtId="3" fontId="12" fillId="8" borderId="7" xfId="5" applyNumberFormat="1" applyFont="1" applyFill="1" applyBorder="1" applyAlignment="1" applyProtection="1">
      <alignment horizontal="center" vertical="center"/>
    </xf>
    <xf numFmtId="0" fontId="12" fillId="8" borderId="8" xfId="0" applyFont="1" applyFill="1" applyBorder="1" applyAlignment="1">
      <alignment horizontal="center" vertical="center"/>
    </xf>
    <xf numFmtId="0" fontId="12" fillId="8" borderId="9" xfId="0" applyFont="1" applyFill="1" applyBorder="1" applyAlignment="1">
      <alignment horizontal="center" vertical="center"/>
    </xf>
    <xf numFmtId="0" fontId="12" fillId="8" borderId="10" xfId="0" applyFont="1" applyFill="1" applyBorder="1" applyAlignment="1">
      <alignment horizontal="center" vertical="center"/>
    </xf>
    <xf numFmtId="0" fontId="11" fillId="6" borderId="0" xfId="0" applyFont="1" applyFill="1" applyAlignment="1">
      <alignment horizontal="right" vertical="center" wrapText="1"/>
    </xf>
    <xf numFmtId="0" fontId="12" fillId="8" borderId="6" xfId="0" applyFont="1" applyFill="1" applyBorder="1" applyAlignment="1">
      <alignment horizontal="center" vertical="center" wrapText="1"/>
    </xf>
    <xf numFmtId="0" fontId="12" fillId="8" borderId="7" xfId="0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0" fontId="12" fillId="8" borderId="4" xfId="0" applyFont="1" applyFill="1" applyBorder="1" applyAlignment="1">
      <alignment horizontal="center" vertical="center" wrapText="1"/>
    </xf>
    <xf numFmtId="0" fontId="12" fillId="8" borderId="5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 applyProtection="1">
      <alignment horizontal="center" vertical="center" wrapText="1"/>
      <protection locked="0"/>
    </xf>
    <xf numFmtId="0" fontId="11" fillId="7" borderId="4" xfId="0" applyFont="1" applyFill="1" applyBorder="1" applyAlignment="1" applyProtection="1">
      <alignment horizontal="center" vertical="center" wrapText="1"/>
      <protection locked="0"/>
    </xf>
    <xf numFmtId="0" fontId="11" fillId="7" borderId="5" xfId="0" applyFont="1" applyFill="1" applyBorder="1" applyAlignment="1" applyProtection="1">
      <alignment horizontal="center" vertical="center" wrapText="1"/>
      <protection locked="0"/>
    </xf>
    <xf numFmtId="0" fontId="12" fillId="8" borderId="7" xfId="0" applyFont="1" applyFill="1" applyBorder="1" applyAlignment="1">
      <alignment horizontal="center" vertical="center"/>
    </xf>
    <xf numFmtId="0" fontId="12" fillId="8" borderId="12" xfId="0" applyFont="1" applyFill="1" applyBorder="1" applyAlignment="1">
      <alignment horizontal="center" vertical="center" wrapText="1"/>
    </xf>
    <xf numFmtId="0" fontId="12" fillId="8" borderId="2" xfId="1" applyNumberFormat="1" applyFont="1" applyFill="1" applyBorder="1" applyAlignment="1" applyProtection="1">
      <alignment horizontal="center" vertical="center" wrapText="1"/>
    </xf>
    <xf numFmtId="0" fontId="12" fillId="8" borderId="7" xfId="1" applyNumberFormat="1" applyFont="1" applyFill="1" applyBorder="1" applyAlignment="1" applyProtection="1">
      <alignment horizontal="center" vertical="center" wrapText="1"/>
    </xf>
  </cellXfs>
  <cellStyles count="7">
    <cellStyle name="Normalny" xfId="0" builtinId="0"/>
    <cellStyle name="SAPBEXchaText" xfId="1" xr:uid="{00000000-0005-0000-0000-000001000000}"/>
    <cellStyle name="SAPBEXHLevel0" xfId="2" xr:uid="{00000000-0005-0000-0000-000002000000}"/>
    <cellStyle name="SAPBEXHLevel1" xfId="3" xr:uid="{00000000-0005-0000-0000-000003000000}"/>
    <cellStyle name="SAPBEXHLevel3" xfId="4" xr:uid="{00000000-0005-0000-0000-000004000000}"/>
    <cellStyle name="SAPBEXstdData" xfId="5" xr:uid="{00000000-0005-0000-0000-000005000000}"/>
    <cellStyle name="SAPBEXstdItem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AA85"/>
  <sheetViews>
    <sheetView tabSelected="1" view="pageBreakPreview" zoomScale="70" zoomScaleNormal="80" zoomScaleSheetLayoutView="70" workbookViewId="0">
      <pane ySplit="11" topLeftCell="A21" activePane="bottomLeft" state="frozen"/>
      <selection pane="bottomLeft" activeCell="AG22" sqref="AG22"/>
    </sheetView>
  </sheetViews>
  <sheetFormatPr defaultColWidth="12.5703125" defaultRowHeight="16.5" x14ac:dyDescent="0.25"/>
  <cols>
    <col min="1" max="1" width="15.7109375" style="55" customWidth="1"/>
    <col min="2" max="2" width="36.85546875" style="56" customWidth="1"/>
    <col min="3" max="3" width="17.5703125" style="56" customWidth="1"/>
    <col min="4" max="4" width="11.42578125" style="57" customWidth="1"/>
    <col min="5" max="5" width="11.7109375" style="55" customWidth="1"/>
    <col min="6" max="6" width="10.7109375" style="55" customWidth="1"/>
    <col min="7" max="7" width="10.5703125" style="58" customWidth="1"/>
    <col min="8" max="8" width="15.5703125" style="55" customWidth="1"/>
    <col min="9" max="9" width="31.140625" style="55" customWidth="1"/>
    <col min="10" max="10" width="12.85546875" style="55" customWidth="1"/>
    <col min="11" max="11" width="24.140625" style="55" customWidth="1"/>
    <col min="12" max="12" width="35.85546875" style="55" customWidth="1"/>
    <col min="13" max="13" width="15.5703125" style="55" customWidth="1"/>
    <col min="14" max="14" width="10.5703125" style="55" customWidth="1"/>
    <col min="15" max="15" width="13.140625" style="55" customWidth="1"/>
    <col min="16" max="16" width="79.7109375" style="55" customWidth="1"/>
    <col min="17" max="17" width="64.5703125" style="55" hidden="1" customWidth="1"/>
    <col min="18" max="18" width="14.5703125" style="55" customWidth="1"/>
    <col min="19" max="19" width="23.5703125" style="55" customWidth="1"/>
    <col min="20" max="20" width="63.85546875" style="55" customWidth="1"/>
    <col min="21" max="21" width="13.28515625" style="55" customWidth="1"/>
    <col min="22" max="22" width="13.5703125" style="55" customWidth="1"/>
    <col min="23" max="23" width="9.140625" style="10" customWidth="1"/>
    <col min="24" max="24" width="15.140625" style="10" customWidth="1"/>
    <col min="25" max="241" width="9.140625" style="10" customWidth="1"/>
    <col min="242" max="242" width="12.42578125" style="10" customWidth="1"/>
    <col min="243" max="243" width="49.5703125" style="10" customWidth="1"/>
    <col min="244" max="244" width="18.5703125" style="10" customWidth="1"/>
    <col min="245" max="245" width="8.140625" style="10" customWidth="1"/>
    <col min="246" max="246" width="12.5703125" style="10" customWidth="1"/>
    <col min="247" max="247" width="11.5703125" style="10" customWidth="1"/>
    <col min="248" max="248" width="8.5703125" style="10" customWidth="1"/>
    <col min="249" max="249" width="12.5703125" style="10" customWidth="1"/>
    <col min="250" max="250" width="11.5703125" style="10" customWidth="1"/>
    <col min="251" max="251" width="8.5703125" style="10" customWidth="1"/>
    <col min="252" max="252" width="12.5703125" style="10" customWidth="1"/>
    <col min="253" max="253" width="11.5703125" style="10" customWidth="1"/>
    <col min="254" max="254" width="8.5703125" style="10" customWidth="1"/>
    <col min="255" max="255" width="12.5703125" style="10" customWidth="1"/>
    <col min="256" max="256" width="11.5703125" style="10" customWidth="1"/>
    <col min="257" max="257" width="8.5703125" style="10" customWidth="1"/>
    <col min="258" max="258" width="12.5703125" style="10" customWidth="1"/>
    <col min="259" max="259" width="11.5703125" style="10" customWidth="1"/>
    <col min="260" max="260" width="8.5703125" style="10" customWidth="1"/>
    <col min="261" max="16384" width="12.5703125" style="10"/>
  </cols>
  <sheetData>
    <row r="1" spans="1:27" ht="24.75" customHeight="1" x14ac:dyDescent="0.25">
      <c r="T1" s="131" t="s">
        <v>315</v>
      </c>
    </row>
    <row r="2" spans="1:27" ht="24.75" customHeight="1" x14ac:dyDescent="0.25">
      <c r="T2" s="132" t="s">
        <v>316</v>
      </c>
    </row>
    <row r="3" spans="1:27" ht="24.75" customHeight="1" x14ac:dyDescent="0.25">
      <c r="T3" s="132" t="s">
        <v>314</v>
      </c>
    </row>
    <row r="4" spans="1:27" ht="24.75" customHeight="1" x14ac:dyDescent="0.25">
      <c r="T4" s="132" t="s">
        <v>317</v>
      </c>
    </row>
    <row r="5" spans="1:27" ht="17.25" customHeight="1" x14ac:dyDescent="0.25">
      <c r="F5" s="130">
        <f>E12-D12</f>
        <v>-4333337</v>
      </c>
      <c r="N5" s="129">
        <f>E12-M12</f>
        <v>3148212.2800000086</v>
      </c>
      <c r="O5" s="120"/>
      <c r="Q5" s="133"/>
      <c r="R5" s="133"/>
      <c r="S5" s="133"/>
      <c r="T5" s="133"/>
      <c r="U5" s="133"/>
      <c r="V5" s="108"/>
      <c r="W5" s="54"/>
      <c r="X5" s="54"/>
      <c r="Y5" s="54"/>
    </row>
    <row r="6" spans="1:27" ht="60" customHeight="1" x14ac:dyDescent="0.25">
      <c r="A6" s="141" t="s">
        <v>153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7" t="s">
        <v>148</v>
      </c>
      <c r="M6" s="148"/>
      <c r="N6" s="149"/>
      <c r="O6" s="147">
        <v>2024</v>
      </c>
      <c r="P6" s="149"/>
      <c r="Q6" s="76"/>
      <c r="R6" s="76"/>
      <c r="S6" s="76"/>
      <c r="T6" s="76"/>
      <c r="U6" s="76"/>
      <c r="V6" s="11"/>
    </row>
    <row r="7" spans="1:27" ht="17.25" thickBot="1" x14ac:dyDescent="0.3">
      <c r="B7" s="12"/>
      <c r="C7" s="12"/>
      <c r="D7" s="13"/>
    </row>
    <row r="8" spans="1:27" s="14" customFormat="1" ht="24.95" customHeight="1" x14ac:dyDescent="0.25">
      <c r="A8" s="142" t="s">
        <v>145</v>
      </c>
      <c r="B8" s="143"/>
      <c r="C8" s="153" t="s">
        <v>74</v>
      </c>
      <c r="D8" s="137" t="s">
        <v>1</v>
      </c>
      <c r="E8" s="137"/>
      <c r="F8" s="137"/>
      <c r="G8" s="150" t="s">
        <v>78</v>
      </c>
      <c r="H8" s="150"/>
      <c r="I8" s="150"/>
      <c r="J8" s="150"/>
      <c r="K8" s="150"/>
      <c r="L8" s="150"/>
      <c r="M8" s="138" t="s">
        <v>2</v>
      </c>
      <c r="N8" s="139"/>
      <c r="O8" s="139"/>
      <c r="P8" s="139"/>
      <c r="Q8" s="139"/>
      <c r="R8" s="139"/>
      <c r="S8" s="139"/>
      <c r="T8" s="140"/>
      <c r="U8" s="134" t="s">
        <v>193</v>
      </c>
      <c r="V8" s="16"/>
    </row>
    <row r="9" spans="1:27" s="15" customFormat="1" ht="78.75" customHeight="1" x14ac:dyDescent="0.25">
      <c r="A9" s="151" t="s">
        <v>3</v>
      </c>
      <c r="B9" s="152" t="s">
        <v>144</v>
      </c>
      <c r="C9" s="152"/>
      <c r="D9" s="136" t="s">
        <v>141</v>
      </c>
      <c r="E9" s="136" t="s">
        <v>140</v>
      </c>
      <c r="F9" s="136" t="s">
        <v>77</v>
      </c>
      <c r="G9" s="136" t="s">
        <v>75</v>
      </c>
      <c r="H9" s="136"/>
      <c r="I9" s="136"/>
      <c r="J9" s="136" t="s">
        <v>76</v>
      </c>
      <c r="K9" s="136"/>
      <c r="L9" s="136"/>
      <c r="M9" s="136" t="s">
        <v>139</v>
      </c>
      <c r="N9" s="136" t="s">
        <v>143</v>
      </c>
      <c r="O9" s="136" t="s">
        <v>133</v>
      </c>
      <c r="P9" s="136" t="s">
        <v>152</v>
      </c>
      <c r="Q9" s="136" t="s">
        <v>192</v>
      </c>
      <c r="R9" s="144" t="s">
        <v>191</v>
      </c>
      <c r="S9" s="145"/>
      <c r="T9" s="146"/>
      <c r="U9" s="135"/>
    </row>
    <row r="10" spans="1:27" s="15" customFormat="1" ht="48" customHeight="1" x14ac:dyDescent="0.25">
      <c r="A10" s="151"/>
      <c r="B10" s="152"/>
      <c r="C10" s="152"/>
      <c r="D10" s="136"/>
      <c r="E10" s="136"/>
      <c r="F10" s="136"/>
      <c r="G10" s="103" t="s">
        <v>5</v>
      </c>
      <c r="H10" s="103" t="s">
        <v>4</v>
      </c>
      <c r="I10" s="103" t="s">
        <v>73</v>
      </c>
      <c r="J10" s="103" t="s">
        <v>5</v>
      </c>
      <c r="K10" s="103" t="s">
        <v>4</v>
      </c>
      <c r="L10" s="103" t="s">
        <v>73</v>
      </c>
      <c r="M10" s="136"/>
      <c r="N10" s="136"/>
      <c r="O10" s="136"/>
      <c r="P10" s="136"/>
      <c r="Q10" s="136"/>
      <c r="R10" s="103" t="s">
        <v>5</v>
      </c>
      <c r="S10" s="103" t="s">
        <v>4</v>
      </c>
      <c r="T10" s="103" t="s">
        <v>73</v>
      </c>
      <c r="U10" s="135"/>
      <c r="V10" s="89">
        <f>R12-U12</f>
        <v>29561.279999999329</v>
      </c>
      <c r="W10" s="89" t="e">
        <f>R15+#REF!+R17+#REF!+#REF!+#REF!+R30+R38+R44+R45+#REF!+#REF!+R54+R66+R67+R70+R75</f>
        <v>#REF!</v>
      </c>
    </row>
    <row r="11" spans="1:27" s="19" customFormat="1" ht="15.75" customHeight="1" thickBot="1" x14ac:dyDescent="0.3">
      <c r="A11" s="44">
        <v>1</v>
      </c>
      <c r="B11" s="45">
        <v>2</v>
      </c>
      <c r="C11" s="45">
        <v>3</v>
      </c>
      <c r="D11" s="46">
        <v>4</v>
      </c>
      <c r="E11" s="46">
        <v>5</v>
      </c>
      <c r="F11" s="46">
        <v>6</v>
      </c>
      <c r="G11" s="46">
        <v>7</v>
      </c>
      <c r="H11" s="46">
        <v>8</v>
      </c>
      <c r="I11" s="46">
        <v>9</v>
      </c>
      <c r="J11" s="46">
        <v>10</v>
      </c>
      <c r="K11" s="46">
        <v>11</v>
      </c>
      <c r="L11" s="46">
        <v>12</v>
      </c>
      <c r="M11" s="46">
        <v>13</v>
      </c>
      <c r="N11" s="46">
        <v>14</v>
      </c>
      <c r="O11" s="46">
        <v>15</v>
      </c>
      <c r="P11" s="46">
        <v>16</v>
      </c>
      <c r="Q11" s="46">
        <v>17</v>
      </c>
      <c r="R11" s="46">
        <v>18</v>
      </c>
      <c r="S11" s="46">
        <v>19</v>
      </c>
      <c r="T11" s="46">
        <v>20</v>
      </c>
      <c r="U11" s="75">
        <v>21</v>
      </c>
    </row>
    <row r="12" spans="1:27" s="16" customFormat="1" ht="30" customHeight="1" x14ac:dyDescent="0.25">
      <c r="A12" s="20"/>
      <c r="B12" s="21" t="s">
        <v>0</v>
      </c>
      <c r="C12" s="22"/>
      <c r="D12" s="23">
        <f>SUBTOTAL(9,D13:D82)</f>
        <v>65991739</v>
      </c>
      <c r="E12" s="23">
        <f>SUBTOTAL(9,E13:E82)</f>
        <v>61658402</v>
      </c>
      <c r="F12" s="23">
        <f>SUBTOTAL(9,F13:F82)</f>
        <v>-4333337</v>
      </c>
      <c r="G12" s="24">
        <f>SUBTOTAL(9,G13:G82)</f>
        <v>13300331</v>
      </c>
      <c r="H12" s="110"/>
      <c r="I12" s="110"/>
      <c r="J12" s="24">
        <f>SUBTOTAL(9,J13:J82)</f>
        <v>17633668</v>
      </c>
      <c r="K12" s="110"/>
      <c r="L12" s="110"/>
      <c r="M12" s="25">
        <f>SUBTOTAL(9,M13:M82)</f>
        <v>58510189.719999991</v>
      </c>
      <c r="N12" s="26">
        <f>M12/E12</f>
        <v>0.94894106597183614</v>
      </c>
      <c r="O12" s="25">
        <f>SUBTOTAL(9,O13:O82)</f>
        <v>3148212.2799999993</v>
      </c>
      <c r="P12" s="111"/>
      <c r="Q12" s="111"/>
      <c r="R12" s="77">
        <f>SUBTOTAL(9,R13:R82)</f>
        <v>3148212.2799999993</v>
      </c>
      <c r="S12" s="110"/>
      <c r="T12" s="110"/>
      <c r="U12" s="79">
        <f>SUBTOTAL(9,U13:U82)</f>
        <v>3118651</v>
      </c>
      <c r="V12" s="68">
        <f>G12-J12-F12</f>
        <v>0</v>
      </c>
      <c r="X12" s="80">
        <f>R12-O12</f>
        <v>0</v>
      </c>
      <c r="Y12" s="80">
        <f>R12-U12</f>
        <v>29561.279999999329</v>
      </c>
      <c r="Z12" s="80">
        <f>Y12-R55-R57-R61-R70-R74</f>
        <v>8.7299999992028461</v>
      </c>
    </row>
    <row r="13" spans="1:27" s="17" customFormat="1" ht="24.75" customHeight="1" x14ac:dyDescent="0.25">
      <c r="A13" s="27" t="s">
        <v>15</v>
      </c>
      <c r="B13" s="28" t="s">
        <v>16</v>
      </c>
      <c r="C13" s="33"/>
      <c r="D13" s="34">
        <f>SUBTOTAL(9,D14:D27)</f>
        <v>17970116</v>
      </c>
      <c r="E13" s="34">
        <f>SUBTOTAL(9,E14:E27)</f>
        <v>9808813</v>
      </c>
      <c r="F13" s="34">
        <f>SUBTOTAL(9,F14:F27)</f>
        <v>-8161303</v>
      </c>
      <c r="G13" s="34">
        <f>SUBTOTAL(9,G14:G27)</f>
        <v>3476364</v>
      </c>
      <c r="H13" s="84"/>
      <c r="I13" s="84"/>
      <c r="J13" s="34">
        <f>SUBTOTAL(9,J14:J27)</f>
        <v>11637667</v>
      </c>
      <c r="K13" s="84"/>
      <c r="L13" s="84"/>
      <c r="M13" s="50">
        <f>SUBTOTAL(9,M14:M27)</f>
        <v>7423230.0099999998</v>
      </c>
      <c r="N13" s="48">
        <f t="shared" ref="N13:N14" si="0">M13/E13</f>
        <v>0.75679187787553903</v>
      </c>
      <c r="O13" s="50">
        <f>SUBTOTAL(9,O14:O27)</f>
        <v>2385582.9899999998</v>
      </c>
      <c r="P13" s="112"/>
      <c r="Q13" s="112"/>
      <c r="R13" s="70">
        <f>SUBTOTAL(9,R14:R27)</f>
        <v>2385582.9899999998</v>
      </c>
      <c r="S13" s="84"/>
      <c r="T13" s="84"/>
      <c r="U13" s="67">
        <f>SUBTOTAL(9,U14:U23)</f>
        <v>2383963</v>
      </c>
      <c r="V13" s="68">
        <f t="shared" ref="V13:V14" si="1">G13-J13-F13</f>
        <v>0</v>
      </c>
    </row>
    <row r="14" spans="1:27" s="17" customFormat="1" ht="36.950000000000003" customHeight="1" x14ac:dyDescent="0.25">
      <c r="A14" s="27" t="s">
        <v>17</v>
      </c>
      <c r="B14" s="29" t="s">
        <v>22</v>
      </c>
      <c r="C14" s="35"/>
      <c r="D14" s="34">
        <f>SUBTOTAL(9,D15:D27)</f>
        <v>17970116</v>
      </c>
      <c r="E14" s="34">
        <f>SUBTOTAL(9,E15:E27)</f>
        <v>9808813</v>
      </c>
      <c r="F14" s="34">
        <f>SUBTOTAL(9,F15:F27)</f>
        <v>-8161303</v>
      </c>
      <c r="G14" s="34">
        <f>SUBTOTAL(9,G15:G27)</f>
        <v>3476364</v>
      </c>
      <c r="H14" s="84"/>
      <c r="I14" s="84"/>
      <c r="J14" s="34">
        <f>SUBTOTAL(9,J15:J27)</f>
        <v>11637667</v>
      </c>
      <c r="K14" s="84"/>
      <c r="L14" s="84"/>
      <c r="M14" s="50">
        <f>SUBTOTAL(9,M15:M27)</f>
        <v>7423230.0099999998</v>
      </c>
      <c r="N14" s="48">
        <f t="shared" si="0"/>
        <v>0.75679187787553903</v>
      </c>
      <c r="O14" s="50">
        <f>SUBTOTAL(9,O15:O27)</f>
        <v>2385582.9899999998</v>
      </c>
      <c r="P14" s="112"/>
      <c r="Q14" s="112"/>
      <c r="R14" s="50">
        <f>SUBTOTAL(9,R15:R27)</f>
        <v>2385582.9899999998</v>
      </c>
      <c r="S14" s="84"/>
      <c r="T14" s="84"/>
      <c r="U14" s="67">
        <f>SUBTOTAL(9,U15:U23)</f>
        <v>2383963</v>
      </c>
      <c r="V14" s="68">
        <f t="shared" si="1"/>
        <v>0</v>
      </c>
    </row>
    <row r="15" spans="1:27" s="52" customFormat="1" ht="130.5" customHeight="1" x14ac:dyDescent="0.25">
      <c r="A15" s="51" t="s">
        <v>207</v>
      </c>
      <c r="B15" s="31" t="s">
        <v>208</v>
      </c>
      <c r="C15" s="32" t="s">
        <v>128</v>
      </c>
      <c r="D15" s="71">
        <v>3726240</v>
      </c>
      <c r="E15" s="71">
        <v>25931</v>
      </c>
      <c r="F15" s="34">
        <f>E15-D15</f>
        <v>-3700309</v>
      </c>
      <c r="G15" s="71"/>
      <c r="H15" s="73" t="s">
        <v>14</v>
      </c>
      <c r="I15" s="73"/>
      <c r="J15" s="71">
        <v>3700309</v>
      </c>
      <c r="K15" s="73" t="s">
        <v>84</v>
      </c>
      <c r="L15" s="73"/>
      <c r="M15" s="72">
        <v>13612.64</v>
      </c>
      <c r="N15" s="48">
        <f t="shared" ref="N15:N29" si="2">M15/E15</f>
        <v>0.5249562299949867</v>
      </c>
      <c r="O15" s="49">
        <f>E15-M15</f>
        <v>12318.36</v>
      </c>
      <c r="P15" s="65" t="s">
        <v>284</v>
      </c>
      <c r="Q15" s="65"/>
      <c r="R15" s="106">
        <f t="shared" ref="R15:R24" si="3">O15</f>
        <v>12318.36</v>
      </c>
      <c r="S15" s="63" t="s">
        <v>84</v>
      </c>
      <c r="T15" s="104" t="s">
        <v>305</v>
      </c>
      <c r="U15" s="105">
        <v>12318</v>
      </c>
      <c r="V15" s="68">
        <f>G15-J15-F15</f>
        <v>0</v>
      </c>
      <c r="W15" s="122"/>
      <c r="Z15" s="68"/>
      <c r="AA15" s="68"/>
    </row>
    <row r="16" spans="1:27" s="52" customFormat="1" ht="294" customHeight="1" x14ac:dyDescent="0.25">
      <c r="A16" s="30" t="s">
        <v>166</v>
      </c>
      <c r="B16" s="31" t="s">
        <v>167</v>
      </c>
      <c r="C16" s="32" t="s">
        <v>128</v>
      </c>
      <c r="D16" s="71">
        <v>8919518</v>
      </c>
      <c r="E16" s="71">
        <v>8495208</v>
      </c>
      <c r="F16" s="34">
        <f t="shared" ref="F16:F24" si="4">E16-D16</f>
        <v>-424310</v>
      </c>
      <c r="G16" s="71">
        <v>18089</v>
      </c>
      <c r="H16" s="73" t="s">
        <v>80</v>
      </c>
      <c r="I16" s="73"/>
      <c r="J16" s="71">
        <v>442399</v>
      </c>
      <c r="K16" s="73" t="s">
        <v>87</v>
      </c>
      <c r="L16" s="73"/>
      <c r="M16" s="72">
        <v>6128481.54</v>
      </c>
      <c r="N16" s="48">
        <f t="shared" si="2"/>
        <v>0.72140453064833732</v>
      </c>
      <c r="O16" s="49">
        <f t="shared" ref="O16:O23" si="5">E16-M16</f>
        <v>2366726.46</v>
      </c>
      <c r="P16" s="66" t="s">
        <v>285</v>
      </c>
      <c r="Q16" s="66"/>
      <c r="R16" s="106">
        <f t="shared" si="3"/>
        <v>2366726.46</v>
      </c>
      <c r="S16" s="63" t="s">
        <v>87</v>
      </c>
      <c r="T16" s="104" t="s">
        <v>306</v>
      </c>
      <c r="U16" s="105">
        <f>85962+2280763</f>
        <v>2366725</v>
      </c>
      <c r="V16" s="68">
        <f t="shared" ref="V16:V67" si="6">G16-J16-F16</f>
        <v>0</v>
      </c>
      <c r="W16" s="52">
        <f>2280763+85962</f>
        <v>2366725</v>
      </c>
    </row>
    <row r="17" spans="1:23" s="52" customFormat="1" ht="151.5" customHeight="1" x14ac:dyDescent="0.25">
      <c r="A17" s="51" t="s">
        <v>168</v>
      </c>
      <c r="B17" s="31" t="s">
        <v>169</v>
      </c>
      <c r="C17" s="32" t="s">
        <v>128</v>
      </c>
      <c r="D17" s="71">
        <v>1300000</v>
      </c>
      <c r="E17" s="71">
        <v>0</v>
      </c>
      <c r="F17" s="34">
        <f t="shared" si="4"/>
        <v>-1300000</v>
      </c>
      <c r="G17" s="71">
        <v>10206</v>
      </c>
      <c r="H17" s="73" t="s">
        <v>80</v>
      </c>
      <c r="I17" s="73"/>
      <c r="J17" s="71">
        <v>1310206</v>
      </c>
      <c r="K17" s="73" t="s">
        <v>84</v>
      </c>
      <c r="L17" s="73"/>
      <c r="M17" s="72">
        <v>0</v>
      </c>
      <c r="N17" s="48" t="e">
        <f t="shared" si="2"/>
        <v>#DIV/0!</v>
      </c>
      <c r="O17" s="49">
        <f>E17-M17</f>
        <v>0</v>
      </c>
      <c r="P17" s="65" t="s">
        <v>286</v>
      </c>
      <c r="Q17" s="66"/>
      <c r="R17" s="106">
        <f t="shared" si="3"/>
        <v>0</v>
      </c>
      <c r="S17" s="63" t="s">
        <v>14</v>
      </c>
      <c r="T17" s="104"/>
      <c r="U17" s="105">
        <v>0</v>
      </c>
      <c r="V17" s="68">
        <f t="shared" si="6"/>
        <v>0</v>
      </c>
      <c r="W17" s="98"/>
    </row>
    <row r="18" spans="1:23" s="52" customFormat="1" ht="126" x14ac:dyDescent="0.25">
      <c r="A18" s="51" t="s">
        <v>182</v>
      </c>
      <c r="B18" s="85" t="s">
        <v>206</v>
      </c>
      <c r="C18" s="82" t="s">
        <v>128</v>
      </c>
      <c r="D18" s="83">
        <v>70633</v>
      </c>
      <c r="E18" s="83">
        <v>0</v>
      </c>
      <c r="F18" s="34">
        <f t="shared" si="4"/>
        <v>-70633</v>
      </c>
      <c r="G18" s="71"/>
      <c r="H18" s="73" t="s">
        <v>14</v>
      </c>
      <c r="I18" s="73"/>
      <c r="J18" s="71">
        <v>70633</v>
      </c>
      <c r="K18" s="73" t="s">
        <v>92</v>
      </c>
      <c r="L18" s="73" t="s">
        <v>258</v>
      </c>
      <c r="M18" s="72">
        <v>0</v>
      </c>
      <c r="N18" s="48" t="e">
        <f t="shared" si="2"/>
        <v>#DIV/0!</v>
      </c>
      <c r="O18" s="49">
        <f t="shared" si="5"/>
        <v>0</v>
      </c>
      <c r="P18" s="65"/>
      <c r="Q18" s="66"/>
      <c r="R18" s="106">
        <f t="shared" si="3"/>
        <v>0</v>
      </c>
      <c r="S18" s="63" t="s">
        <v>14</v>
      </c>
      <c r="T18" s="104"/>
      <c r="U18" s="105">
        <v>0</v>
      </c>
      <c r="V18" s="68">
        <f t="shared" si="6"/>
        <v>0</v>
      </c>
    </row>
    <row r="19" spans="1:23" s="52" customFormat="1" ht="110.25" x14ac:dyDescent="0.25">
      <c r="A19" s="30" t="s">
        <v>225</v>
      </c>
      <c r="B19" s="31" t="s">
        <v>226</v>
      </c>
      <c r="C19" s="32" t="s">
        <v>128</v>
      </c>
      <c r="D19" s="71">
        <v>577136</v>
      </c>
      <c r="E19" s="71">
        <v>4920</v>
      </c>
      <c r="F19" s="34">
        <f t="shared" si="4"/>
        <v>-572216</v>
      </c>
      <c r="G19" s="71">
        <v>577136</v>
      </c>
      <c r="H19" s="73" t="s">
        <v>150</v>
      </c>
      <c r="I19" s="73"/>
      <c r="J19" s="71">
        <f>577136+572216</f>
        <v>1149352</v>
      </c>
      <c r="K19" s="73" t="s">
        <v>85</v>
      </c>
      <c r="L19" s="73"/>
      <c r="M19" s="72">
        <v>0</v>
      </c>
      <c r="N19" s="48">
        <f t="shared" si="2"/>
        <v>0</v>
      </c>
      <c r="O19" s="49">
        <f t="shared" si="5"/>
        <v>4920</v>
      </c>
      <c r="P19" s="66" t="s">
        <v>275</v>
      </c>
      <c r="Q19" s="66"/>
      <c r="R19" s="106">
        <f t="shared" si="3"/>
        <v>4920</v>
      </c>
      <c r="S19" s="63" t="s">
        <v>85</v>
      </c>
      <c r="T19" s="104" t="s">
        <v>307</v>
      </c>
      <c r="U19" s="105">
        <v>4920</v>
      </c>
      <c r="V19" s="68">
        <f t="shared" si="6"/>
        <v>0</v>
      </c>
    </row>
    <row r="20" spans="1:23" s="52" customFormat="1" ht="110.25" x14ac:dyDescent="0.25">
      <c r="A20" s="30" t="s">
        <v>170</v>
      </c>
      <c r="B20" s="31" t="s">
        <v>171</v>
      </c>
      <c r="C20" s="32" t="s">
        <v>128</v>
      </c>
      <c r="D20" s="71">
        <v>1200000</v>
      </c>
      <c r="E20" s="71">
        <v>0</v>
      </c>
      <c r="F20" s="34">
        <f t="shared" si="4"/>
        <v>-1200000</v>
      </c>
      <c r="G20" s="71">
        <v>1200000</v>
      </c>
      <c r="H20" s="73" t="s">
        <v>150</v>
      </c>
      <c r="I20" s="73"/>
      <c r="J20" s="71">
        <f>1200000+1200000</f>
        <v>2400000</v>
      </c>
      <c r="K20" s="73" t="s">
        <v>84</v>
      </c>
      <c r="L20" s="73"/>
      <c r="M20" s="72">
        <v>0</v>
      </c>
      <c r="N20" s="48" t="e">
        <f t="shared" si="2"/>
        <v>#DIV/0!</v>
      </c>
      <c r="O20" s="49">
        <f>E20-M20</f>
        <v>0</v>
      </c>
      <c r="P20" s="66" t="s">
        <v>276</v>
      </c>
      <c r="Q20" s="66"/>
      <c r="R20" s="106">
        <f t="shared" si="3"/>
        <v>0</v>
      </c>
      <c r="S20" s="63" t="s">
        <v>14</v>
      </c>
      <c r="T20" s="104"/>
      <c r="U20" s="105">
        <v>0</v>
      </c>
      <c r="V20" s="68">
        <f t="shared" si="6"/>
        <v>0</v>
      </c>
    </row>
    <row r="21" spans="1:23" s="52" customFormat="1" ht="110.25" x14ac:dyDescent="0.25">
      <c r="A21" s="30" t="s">
        <v>172</v>
      </c>
      <c r="B21" s="31" t="s">
        <v>175</v>
      </c>
      <c r="C21" s="32" t="s">
        <v>128</v>
      </c>
      <c r="D21" s="71">
        <v>500000</v>
      </c>
      <c r="E21" s="71">
        <v>284579</v>
      </c>
      <c r="F21" s="34">
        <f t="shared" si="4"/>
        <v>-215421</v>
      </c>
      <c r="G21" s="71">
        <v>500000</v>
      </c>
      <c r="H21" s="73" t="s">
        <v>150</v>
      </c>
      <c r="I21" s="73"/>
      <c r="J21" s="71">
        <f>500000+215421</f>
        <v>715421</v>
      </c>
      <c r="K21" s="73" t="s">
        <v>84</v>
      </c>
      <c r="L21" s="73"/>
      <c r="M21" s="72">
        <v>284578.15000000002</v>
      </c>
      <c r="N21" s="48">
        <f t="shared" si="2"/>
        <v>0.99999701313167877</v>
      </c>
      <c r="O21" s="49">
        <f t="shared" si="5"/>
        <v>0.84999999997671694</v>
      </c>
      <c r="P21" s="66" t="s">
        <v>287</v>
      </c>
      <c r="Q21" s="66"/>
      <c r="R21" s="106">
        <f t="shared" si="3"/>
        <v>0.84999999997671694</v>
      </c>
      <c r="S21" s="63" t="s">
        <v>138</v>
      </c>
      <c r="T21" s="104"/>
      <c r="U21" s="105">
        <v>0</v>
      </c>
      <c r="V21" s="68">
        <f t="shared" si="6"/>
        <v>0</v>
      </c>
    </row>
    <row r="22" spans="1:23" s="52" customFormat="1" ht="110.25" x14ac:dyDescent="0.25">
      <c r="A22" s="30" t="s">
        <v>173</v>
      </c>
      <c r="B22" s="31" t="s">
        <v>176</v>
      </c>
      <c r="C22" s="32" t="s">
        <v>128</v>
      </c>
      <c r="D22" s="71">
        <v>185525</v>
      </c>
      <c r="E22" s="71">
        <v>314475</v>
      </c>
      <c r="F22" s="34">
        <f t="shared" si="4"/>
        <v>128950</v>
      </c>
      <c r="G22" s="71">
        <v>500000</v>
      </c>
      <c r="H22" s="73" t="s">
        <v>80</v>
      </c>
      <c r="I22" s="73"/>
      <c r="J22" s="71">
        <f>185525+185525</f>
        <v>371050</v>
      </c>
      <c r="K22" s="73" t="s">
        <v>84</v>
      </c>
      <c r="L22" s="73"/>
      <c r="M22" s="72">
        <v>314475</v>
      </c>
      <c r="N22" s="48">
        <f t="shared" si="2"/>
        <v>1</v>
      </c>
      <c r="O22" s="49">
        <f t="shared" si="5"/>
        <v>0</v>
      </c>
      <c r="P22" s="66" t="s">
        <v>288</v>
      </c>
      <c r="Q22" s="66"/>
      <c r="R22" s="106">
        <f t="shared" si="3"/>
        <v>0</v>
      </c>
      <c r="S22" s="63" t="s">
        <v>14</v>
      </c>
      <c r="T22" s="104"/>
      <c r="U22" s="105">
        <v>0</v>
      </c>
      <c r="V22" s="68">
        <f t="shared" si="6"/>
        <v>0</v>
      </c>
    </row>
    <row r="23" spans="1:23" s="52" customFormat="1" ht="110.25" x14ac:dyDescent="0.25">
      <c r="A23" s="30" t="s">
        <v>174</v>
      </c>
      <c r="B23" s="31" t="s">
        <v>177</v>
      </c>
      <c r="C23" s="32" t="s">
        <v>128</v>
      </c>
      <c r="D23" s="71">
        <v>600000</v>
      </c>
      <c r="E23" s="71">
        <v>0</v>
      </c>
      <c r="F23" s="34">
        <f t="shared" si="4"/>
        <v>-600000</v>
      </c>
      <c r="G23" s="71">
        <v>600000</v>
      </c>
      <c r="H23" s="73" t="s">
        <v>150</v>
      </c>
      <c r="I23" s="73"/>
      <c r="J23" s="71">
        <f>600000+600000</f>
        <v>1200000</v>
      </c>
      <c r="K23" s="73" t="s">
        <v>84</v>
      </c>
      <c r="L23" s="73"/>
      <c r="M23" s="72">
        <v>0</v>
      </c>
      <c r="N23" s="48" t="e">
        <f t="shared" si="2"/>
        <v>#DIV/0!</v>
      </c>
      <c r="O23" s="49">
        <f t="shared" si="5"/>
        <v>0</v>
      </c>
      <c r="P23" s="66" t="s">
        <v>289</v>
      </c>
      <c r="Q23" s="66"/>
      <c r="R23" s="106">
        <f t="shared" si="3"/>
        <v>0</v>
      </c>
      <c r="S23" s="63" t="s">
        <v>14</v>
      </c>
      <c r="T23" s="104"/>
      <c r="U23" s="105">
        <v>0</v>
      </c>
      <c r="V23" s="68">
        <f t="shared" si="6"/>
        <v>0</v>
      </c>
    </row>
    <row r="24" spans="1:23" s="52" customFormat="1" ht="110.25" x14ac:dyDescent="0.25">
      <c r="A24" s="30" t="s">
        <v>194</v>
      </c>
      <c r="B24" s="31" t="s">
        <v>253</v>
      </c>
      <c r="C24" s="32" t="s">
        <v>128</v>
      </c>
      <c r="D24" s="71">
        <v>868534</v>
      </c>
      <c r="E24" s="71">
        <v>683700</v>
      </c>
      <c r="F24" s="34">
        <f t="shared" si="4"/>
        <v>-184834</v>
      </c>
      <c r="G24" s="71">
        <v>70633</v>
      </c>
      <c r="H24" s="73" t="s">
        <v>91</v>
      </c>
      <c r="I24" s="73" t="s">
        <v>298</v>
      </c>
      <c r="J24" s="71">
        <v>255467</v>
      </c>
      <c r="K24" s="73" t="s">
        <v>84</v>
      </c>
      <c r="L24" s="73" t="s">
        <v>259</v>
      </c>
      <c r="M24" s="128">
        <v>682082.68</v>
      </c>
      <c r="N24" s="48">
        <f t="shared" si="2"/>
        <v>0.99763445955828589</v>
      </c>
      <c r="O24" s="49">
        <f t="shared" ref="O24" si="7">E24-M24</f>
        <v>1617.3199999999488</v>
      </c>
      <c r="P24" s="66" t="s">
        <v>260</v>
      </c>
      <c r="Q24" s="66"/>
      <c r="R24" s="106">
        <f t="shared" si="3"/>
        <v>1617.3199999999488</v>
      </c>
      <c r="S24" s="63" t="s">
        <v>90</v>
      </c>
      <c r="T24" s="104" t="s">
        <v>261</v>
      </c>
      <c r="U24" s="105">
        <v>1617</v>
      </c>
      <c r="V24" s="68">
        <f t="shared" si="6"/>
        <v>0</v>
      </c>
    </row>
    <row r="25" spans="1:23" s="52" customFormat="1" ht="110.25" x14ac:dyDescent="0.25">
      <c r="A25" s="30" t="s">
        <v>209</v>
      </c>
      <c r="B25" s="31" t="s">
        <v>210</v>
      </c>
      <c r="C25" s="32" t="s">
        <v>128</v>
      </c>
      <c r="D25" s="71">
        <v>0</v>
      </c>
      <c r="E25" s="71">
        <v>0</v>
      </c>
      <c r="F25" s="34">
        <f t="shared" ref="F25:F26" si="8">E25-D25</f>
        <v>0</v>
      </c>
      <c r="G25" s="71">
        <v>300</v>
      </c>
      <c r="H25" s="73" t="s">
        <v>81</v>
      </c>
      <c r="I25" s="73"/>
      <c r="J25" s="71">
        <v>300</v>
      </c>
      <c r="K25" s="73" t="s">
        <v>137</v>
      </c>
      <c r="L25" s="73"/>
      <c r="M25" s="72">
        <v>0</v>
      </c>
      <c r="N25" s="48" t="e">
        <f t="shared" ref="N25:N26" si="9">M25/E25</f>
        <v>#DIV/0!</v>
      </c>
      <c r="O25" s="49">
        <f t="shared" ref="O25:O26" si="10">E25-M25</f>
        <v>0</v>
      </c>
      <c r="P25" s="66" t="s">
        <v>293</v>
      </c>
      <c r="Q25" s="66"/>
      <c r="R25" s="106">
        <f t="shared" ref="R25:R26" si="11">O25</f>
        <v>0</v>
      </c>
      <c r="S25" s="63" t="s">
        <v>14</v>
      </c>
      <c r="T25" s="104"/>
      <c r="U25" s="105">
        <v>0</v>
      </c>
      <c r="V25" s="68">
        <f t="shared" si="6"/>
        <v>0</v>
      </c>
    </row>
    <row r="26" spans="1:23" s="52" customFormat="1" ht="47.25" x14ac:dyDescent="0.25">
      <c r="A26" s="30" t="s">
        <v>228</v>
      </c>
      <c r="B26" s="31" t="s">
        <v>227</v>
      </c>
      <c r="C26" s="32" t="s">
        <v>128</v>
      </c>
      <c r="D26" s="71">
        <v>22530</v>
      </c>
      <c r="E26" s="71">
        <v>0</v>
      </c>
      <c r="F26" s="34">
        <f t="shared" si="8"/>
        <v>-22530</v>
      </c>
      <c r="G26" s="71"/>
      <c r="H26" s="73" t="s">
        <v>14</v>
      </c>
      <c r="I26" s="73"/>
      <c r="J26" s="71">
        <v>22530</v>
      </c>
      <c r="K26" s="73" t="s">
        <v>85</v>
      </c>
      <c r="L26" s="73"/>
      <c r="M26" s="72">
        <v>0</v>
      </c>
      <c r="N26" s="48" t="e">
        <f t="shared" si="9"/>
        <v>#DIV/0!</v>
      </c>
      <c r="O26" s="49">
        <f t="shared" si="10"/>
        <v>0</v>
      </c>
      <c r="P26" s="66" t="s">
        <v>292</v>
      </c>
      <c r="Q26" s="66"/>
      <c r="R26" s="106">
        <f t="shared" si="11"/>
        <v>0</v>
      </c>
      <c r="S26" s="63" t="s">
        <v>14</v>
      </c>
      <c r="T26" s="104"/>
      <c r="U26" s="105">
        <v>0</v>
      </c>
      <c r="V26" s="68">
        <f t="shared" si="6"/>
        <v>0</v>
      </c>
    </row>
    <row r="27" spans="1:23" s="53" customFormat="1" ht="31.5" hidden="1" x14ac:dyDescent="0.25">
      <c r="A27" s="30" t="s">
        <v>195</v>
      </c>
      <c r="B27" s="31" t="s">
        <v>196</v>
      </c>
      <c r="C27" s="32" t="s">
        <v>128</v>
      </c>
      <c r="D27" s="71">
        <v>0</v>
      </c>
      <c r="E27" s="71">
        <v>0</v>
      </c>
      <c r="F27" s="34">
        <f t="shared" ref="F27" si="12">E27-D27</f>
        <v>0</v>
      </c>
      <c r="G27" s="71"/>
      <c r="H27" s="73" t="s">
        <v>14</v>
      </c>
      <c r="I27" s="73"/>
      <c r="J27" s="71"/>
      <c r="K27" s="73" t="s">
        <v>14</v>
      </c>
      <c r="L27" s="73"/>
      <c r="M27" s="72"/>
      <c r="N27" s="48" t="e">
        <f t="shared" ref="N27" si="13">M27/E27</f>
        <v>#DIV/0!</v>
      </c>
      <c r="O27" s="49">
        <f t="shared" ref="O27" si="14">E27-M27</f>
        <v>0</v>
      </c>
      <c r="P27" s="99"/>
      <c r="Q27" s="66"/>
      <c r="R27" s="50">
        <f t="shared" ref="R27" si="15">O27</f>
        <v>0</v>
      </c>
      <c r="S27" s="63" t="s">
        <v>14</v>
      </c>
      <c r="T27" s="84"/>
      <c r="U27" s="67">
        <v>0</v>
      </c>
      <c r="V27" s="68">
        <f t="shared" ref="V27" si="16">G27-J27-F27</f>
        <v>0</v>
      </c>
    </row>
    <row r="28" spans="1:23" s="52" customFormat="1" ht="31.5" x14ac:dyDescent="0.25">
      <c r="A28" s="27" t="s">
        <v>19</v>
      </c>
      <c r="B28" s="28" t="s">
        <v>20</v>
      </c>
      <c r="C28" s="35"/>
      <c r="D28" s="34">
        <f>SUBTOTAL(9,D29:D41)</f>
        <v>3919405</v>
      </c>
      <c r="E28" s="34">
        <f>SUBTOTAL(9,E29:E41)</f>
        <v>3368722</v>
      </c>
      <c r="F28" s="34">
        <f>SUBTOTAL(9,F29:F41)</f>
        <v>-550683</v>
      </c>
      <c r="G28" s="34">
        <f>SUBTOTAL(9,G29:G41)</f>
        <v>2666519</v>
      </c>
      <c r="H28" s="84"/>
      <c r="I28" s="84"/>
      <c r="J28" s="34">
        <f>SUBTOTAL(9,J29:J41)</f>
        <v>3217202</v>
      </c>
      <c r="K28" s="84"/>
      <c r="L28" s="84"/>
      <c r="M28" s="50">
        <f>SUBTOTAL(9,M29:M41)</f>
        <v>2998257.12</v>
      </c>
      <c r="N28" s="48">
        <f t="shared" si="2"/>
        <v>0.89002806405515211</v>
      </c>
      <c r="O28" s="50">
        <f>SUBTOTAL(9,O29:O41)</f>
        <v>370464.88</v>
      </c>
      <c r="P28" s="87"/>
      <c r="Q28" s="87"/>
      <c r="R28" s="50">
        <f>SUBTOTAL(9,R29:R38)</f>
        <v>370464.88</v>
      </c>
      <c r="S28" s="84"/>
      <c r="T28" s="84"/>
      <c r="U28" s="67">
        <f>SUBTOTAL(9,U29:U38)</f>
        <v>370463</v>
      </c>
      <c r="V28" s="68">
        <f>G28-J28-F28</f>
        <v>0</v>
      </c>
    </row>
    <row r="29" spans="1:23" s="52" customFormat="1" ht="47.25" x14ac:dyDescent="0.25">
      <c r="A29" s="27" t="s">
        <v>33</v>
      </c>
      <c r="B29" s="29" t="s">
        <v>34</v>
      </c>
      <c r="C29" s="35"/>
      <c r="D29" s="34">
        <f>SUBTOTAL(9,D30:D36)</f>
        <v>3563057</v>
      </c>
      <c r="E29" s="34">
        <f>SUBTOTAL(9,E30:E36)</f>
        <v>1425682</v>
      </c>
      <c r="F29" s="34">
        <f>SUBTOTAL(9,F30:F36)</f>
        <v>-2137375</v>
      </c>
      <c r="G29" s="34">
        <f>SUBTOTAL(9,G30:G36)</f>
        <v>1041519</v>
      </c>
      <c r="H29" s="84"/>
      <c r="I29" s="84"/>
      <c r="J29" s="34">
        <f>SUBTOTAL(9,J30:J36)</f>
        <v>3178894</v>
      </c>
      <c r="K29" s="84"/>
      <c r="L29" s="84"/>
      <c r="M29" s="50">
        <f>SUBTOTAL(9,M30:M36)</f>
        <v>1411565.1199999999</v>
      </c>
      <c r="N29" s="48">
        <f t="shared" si="2"/>
        <v>0.99009815653140032</v>
      </c>
      <c r="O29" s="50">
        <f>SUBTOTAL(9,O30:O36)</f>
        <v>14116.87999999999</v>
      </c>
      <c r="P29" s="87"/>
      <c r="Q29" s="87"/>
      <c r="R29" s="50">
        <f>SUBTOTAL(9,R30:R38)</f>
        <v>370464.88</v>
      </c>
      <c r="S29" s="84"/>
      <c r="T29" s="84"/>
      <c r="U29" s="67">
        <f>SUBTOTAL(9,U30:U38)</f>
        <v>370463</v>
      </c>
      <c r="V29" s="68">
        <f t="shared" si="6"/>
        <v>0</v>
      </c>
    </row>
    <row r="30" spans="1:23" s="52" customFormat="1" ht="220.5" x14ac:dyDescent="0.25">
      <c r="A30" s="30" t="s">
        <v>199</v>
      </c>
      <c r="B30" s="31" t="s">
        <v>229</v>
      </c>
      <c r="C30" s="32" t="s">
        <v>129</v>
      </c>
      <c r="D30" s="71">
        <v>1390333</v>
      </c>
      <c r="E30" s="71">
        <v>559653</v>
      </c>
      <c r="F30" s="34">
        <f t="shared" ref="F30" si="17">E30-D30</f>
        <v>-830680</v>
      </c>
      <c r="G30" s="71"/>
      <c r="H30" s="73" t="s">
        <v>14</v>
      </c>
      <c r="I30" s="73"/>
      <c r="J30" s="71">
        <f>800000+30680</f>
        <v>830680</v>
      </c>
      <c r="K30" s="73" t="s">
        <v>136</v>
      </c>
      <c r="L30" s="73" t="s">
        <v>272</v>
      </c>
      <c r="M30" s="72">
        <v>559652.28</v>
      </c>
      <c r="N30" s="48">
        <f t="shared" ref="N30" si="18">M30/E30</f>
        <v>0.99999871348853675</v>
      </c>
      <c r="O30" s="49">
        <f t="shared" ref="O30" si="19">E30-M30</f>
        <v>0.71999999997206032</v>
      </c>
      <c r="P30" s="65" t="s">
        <v>273</v>
      </c>
      <c r="Q30" s="66"/>
      <c r="R30" s="106">
        <f t="shared" ref="R30:R31" si="20">O30</f>
        <v>0.71999999997206032</v>
      </c>
      <c r="S30" s="63" t="s">
        <v>14</v>
      </c>
      <c r="T30" s="104"/>
      <c r="U30" s="105">
        <v>0</v>
      </c>
      <c r="V30" s="68">
        <f t="shared" si="6"/>
        <v>0</v>
      </c>
    </row>
    <row r="31" spans="1:23" s="52" customFormat="1" ht="173.25" x14ac:dyDescent="0.25">
      <c r="A31" s="30" t="s">
        <v>200</v>
      </c>
      <c r="B31" s="31" t="s">
        <v>230</v>
      </c>
      <c r="C31" s="32" t="s">
        <v>129</v>
      </c>
      <c r="D31" s="71">
        <v>252552</v>
      </c>
      <c r="E31" s="71">
        <v>274666</v>
      </c>
      <c r="F31" s="34">
        <f t="shared" ref="F31:F39" si="21">E31-D31</f>
        <v>22114</v>
      </c>
      <c r="G31" s="71">
        <f>960000+81519</f>
        <v>1041519</v>
      </c>
      <c r="H31" s="73" t="s">
        <v>82</v>
      </c>
      <c r="I31" s="73" t="s">
        <v>269</v>
      </c>
      <c r="J31" s="71">
        <f>1016497+2908</f>
        <v>1019405</v>
      </c>
      <c r="K31" s="73" t="s">
        <v>136</v>
      </c>
      <c r="L31" s="73" t="s">
        <v>270</v>
      </c>
      <c r="M31" s="72">
        <v>274665.88</v>
      </c>
      <c r="N31" s="48">
        <f t="shared" ref="N31:N39" si="22">M31/E31</f>
        <v>0.99999956310573568</v>
      </c>
      <c r="O31" s="49">
        <f t="shared" ref="O31:O38" si="23">E31-M31</f>
        <v>0.11999999999534339</v>
      </c>
      <c r="P31" s="65" t="s">
        <v>271</v>
      </c>
      <c r="Q31" s="66"/>
      <c r="R31" s="106">
        <f t="shared" si="20"/>
        <v>0.11999999999534339</v>
      </c>
      <c r="S31" s="63" t="s">
        <v>138</v>
      </c>
      <c r="T31" s="104"/>
      <c r="U31" s="105">
        <v>0</v>
      </c>
      <c r="V31" s="68">
        <f t="shared" ref="V31:V38" si="24">G31-J31-F31</f>
        <v>0</v>
      </c>
    </row>
    <row r="32" spans="1:23" s="52" customFormat="1" ht="65.099999999999994" customHeight="1" x14ac:dyDescent="0.25">
      <c r="A32" s="30" t="s">
        <v>213</v>
      </c>
      <c r="B32" s="31" t="s">
        <v>231</v>
      </c>
      <c r="C32" s="32" t="s">
        <v>129</v>
      </c>
      <c r="D32" s="71">
        <v>126868</v>
      </c>
      <c r="E32" s="71">
        <v>92373</v>
      </c>
      <c r="F32" s="34">
        <f t="shared" ref="F32:F35" si="25">E32-D32</f>
        <v>-34495</v>
      </c>
      <c r="G32" s="71"/>
      <c r="H32" s="73" t="s">
        <v>14</v>
      </c>
      <c r="I32" s="73"/>
      <c r="J32" s="71">
        <v>34495</v>
      </c>
      <c r="K32" s="73" t="s">
        <v>138</v>
      </c>
      <c r="L32" s="73"/>
      <c r="M32" s="72">
        <v>92373</v>
      </c>
      <c r="N32" s="48">
        <f t="shared" ref="N32:N37" si="26">M32/E32</f>
        <v>1</v>
      </c>
      <c r="O32" s="49">
        <f t="shared" ref="O32:O35" si="27">E32-M32</f>
        <v>0</v>
      </c>
      <c r="P32" s="65" t="s">
        <v>268</v>
      </c>
      <c r="Q32" s="66"/>
      <c r="R32" s="106">
        <f t="shared" ref="R32:R39" si="28">O32</f>
        <v>0</v>
      </c>
      <c r="S32" s="63" t="s">
        <v>14</v>
      </c>
      <c r="T32" s="104"/>
      <c r="U32" s="105">
        <v>0</v>
      </c>
      <c r="V32" s="68">
        <f t="shared" ref="V32:V37" si="29">G32-J32-F32</f>
        <v>0</v>
      </c>
    </row>
    <row r="33" spans="1:22" s="52" customFormat="1" ht="65.099999999999994" customHeight="1" x14ac:dyDescent="0.25">
      <c r="A33" s="30" t="s">
        <v>224</v>
      </c>
      <c r="B33" s="31" t="s">
        <v>236</v>
      </c>
      <c r="C33" s="32" t="s">
        <v>129</v>
      </c>
      <c r="D33" s="71">
        <v>642030</v>
      </c>
      <c r="E33" s="71">
        <v>438603</v>
      </c>
      <c r="F33" s="34">
        <f t="shared" ref="F33:F34" si="30">E33-D33</f>
        <v>-203427</v>
      </c>
      <c r="G33" s="71"/>
      <c r="H33" s="73" t="s">
        <v>14</v>
      </c>
      <c r="I33" s="73"/>
      <c r="J33" s="71">
        <f>200000+3427</f>
        <v>203427</v>
      </c>
      <c r="K33" s="73" t="s">
        <v>138</v>
      </c>
      <c r="L33" s="73"/>
      <c r="M33" s="72">
        <v>438602.04</v>
      </c>
      <c r="N33" s="48">
        <f t="shared" ref="N33:N34" si="31">M33/E33</f>
        <v>0.99999781123248122</v>
      </c>
      <c r="O33" s="49">
        <f t="shared" ref="O33:O34" si="32">E33-M33</f>
        <v>0.96000000002095476</v>
      </c>
      <c r="P33" s="65" t="s">
        <v>267</v>
      </c>
      <c r="Q33" s="66"/>
      <c r="R33" s="106">
        <f t="shared" si="28"/>
        <v>0.96000000002095476</v>
      </c>
      <c r="S33" s="63" t="s">
        <v>138</v>
      </c>
      <c r="T33" s="104"/>
      <c r="U33" s="105">
        <v>0</v>
      </c>
      <c r="V33" s="68">
        <f t="shared" ref="V33:V34" si="33">G33-J33-F33</f>
        <v>0</v>
      </c>
    </row>
    <row r="34" spans="1:22" s="52" customFormat="1" ht="123" customHeight="1" x14ac:dyDescent="0.25">
      <c r="A34" s="30" t="s">
        <v>233</v>
      </c>
      <c r="B34" s="31" t="s">
        <v>232</v>
      </c>
      <c r="C34" s="32" t="s">
        <v>129</v>
      </c>
      <c r="D34" s="71">
        <v>151274</v>
      </c>
      <c r="E34" s="71">
        <v>60387</v>
      </c>
      <c r="F34" s="34">
        <f t="shared" si="30"/>
        <v>-90887</v>
      </c>
      <c r="G34" s="71"/>
      <c r="H34" s="73" t="s">
        <v>14</v>
      </c>
      <c r="I34" s="73"/>
      <c r="J34" s="71">
        <v>90887</v>
      </c>
      <c r="K34" s="73" t="s">
        <v>136</v>
      </c>
      <c r="L34" s="73" t="s">
        <v>265</v>
      </c>
      <c r="M34" s="72">
        <v>46271.92</v>
      </c>
      <c r="N34" s="48">
        <f t="shared" si="31"/>
        <v>0.76625631344494671</v>
      </c>
      <c r="O34" s="49">
        <f t="shared" si="32"/>
        <v>14115.080000000002</v>
      </c>
      <c r="P34" s="121" t="s">
        <v>274</v>
      </c>
      <c r="Q34" s="66"/>
      <c r="R34" s="106">
        <f t="shared" si="28"/>
        <v>14115.080000000002</v>
      </c>
      <c r="S34" s="63" t="s">
        <v>136</v>
      </c>
      <c r="T34" s="104" t="s">
        <v>266</v>
      </c>
      <c r="U34" s="105">
        <v>14115</v>
      </c>
      <c r="V34" s="68">
        <f t="shared" si="33"/>
        <v>0</v>
      </c>
    </row>
    <row r="35" spans="1:22" s="52" customFormat="1" ht="126" x14ac:dyDescent="0.25">
      <c r="A35" s="30" t="s">
        <v>234</v>
      </c>
      <c r="B35" s="31" t="s">
        <v>235</v>
      </c>
      <c r="C35" s="32" t="s">
        <v>129</v>
      </c>
      <c r="D35" s="71">
        <v>1000000</v>
      </c>
      <c r="E35" s="71">
        <v>0</v>
      </c>
      <c r="F35" s="34">
        <f t="shared" si="25"/>
        <v>-1000000</v>
      </c>
      <c r="G35" s="71"/>
      <c r="H35" s="73" t="s">
        <v>14</v>
      </c>
      <c r="I35" s="73"/>
      <c r="J35" s="71">
        <f>960000+40000</f>
        <v>1000000</v>
      </c>
      <c r="K35" s="73" t="s">
        <v>136</v>
      </c>
      <c r="L35" s="73"/>
      <c r="M35" s="72">
        <v>0</v>
      </c>
      <c r="N35" s="48" t="e">
        <f t="shared" si="26"/>
        <v>#DIV/0!</v>
      </c>
      <c r="O35" s="49">
        <f t="shared" si="27"/>
        <v>0</v>
      </c>
      <c r="P35" s="65"/>
      <c r="Q35" s="66"/>
      <c r="R35" s="106">
        <f t="shared" ref="R35" si="34">O35</f>
        <v>0</v>
      </c>
      <c r="S35" s="63" t="s">
        <v>136</v>
      </c>
      <c r="T35" s="104" t="s">
        <v>264</v>
      </c>
      <c r="U35" s="105">
        <v>0</v>
      </c>
      <c r="V35" s="68">
        <f t="shared" si="29"/>
        <v>0</v>
      </c>
    </row>
    <row r="36" spans="1:22" s="53" customFormat="1" ht="15.75" hidden="1" x14ac:dyDescent="0.25">
      <c r="A36" s="30"/>
      <c r="B36" s="31"/>
      <c r="C36" s="32"/>
      <c r="D36" s="71"/>
      <c r="E36" s="71"/>
      <c r="F36" s="34"/>
      <c r="G36" s="71"/>
      <c r="H36" s="73"/>
      <c r="I36" s="73"/>
      <c r="J36" s="71"/>
      <c r="K36" s="73"/>
      <c r="L36" s="73"/>
      <c r="M36" s="72"/>
      <c r="N36" s="48"/>
      <c r="O36" s="49"/>
      <c r="P36" s="65"/>
      <c r="Q36" s="66"/>
      <c r="R36" s="50"/>
      <c r="S36" s="63"/>
      <c r="T36" s="84"/>
      <c r="U36" s="67"/>
      <c r="V36" s="68"/>
    </row>
    <row r="37" spans="1:22" s="19" customFormat="1" ht="43.5" customHeight="1" x14ac:dyDescent="0.25">
      <c r="A37" s="27" t="s">
        <v>37</v>
      </c>
      <c r="B37" s="29" t="s">
        <v>38</v>
      </c>
      <c r="C37" s="35"/>
      <c r="D37" s="34">
        <f>SUBTOTAL(9,D38:D40)</f>
        <v>356348</v>
      </c>
      <c r="E37" s="34">
        <f t="shared" ref="E37:G37" si="35">SUBTOTAL(9,E38:E40)</f>
        <v>1943040</v>
      </c>
      <c r="F37" s="34">
        <f t="shared" si="35"/>
        <v>1586692</v>
      </c>
      <c r="G37" s="34">
        <f t="shared" si="35"/>
        <v>1625000</v>
      </c>
      <c r="H37" s="84"/>
      <c r="I37" s="84"/>
      <c r="J37" s="34">
        <f>SUBTOTAL(9,J38:J40)</f>
        <v>38308</v>
      </c>
      <c r="K37" s="84"/>
      <c r="L37" s="84"/>
      <c r="M37" s="50">
        <f>SUBTOTAL(9,M38:M40)</f>
        <v>1586692</v>
      </c>
      <c r="N37" s="48">
        <f t="shared" si="26"/>
        <v>0.81660284914361003</v>
      </c>
      <c r="O37" s="50">
        <f>SUBTOTAL(9,O38:O40)</f>
        <v>356348</v>
      </c>
      <c r="P37" s="87"/>
      <c r="Q37" s="87"/>
      <c r="R37" s="50">
        <f>SUBTOTAL(9,R38:R42)</f>
        <v>356348</v>
      </c>
      <c r="S37" s="84"/>
      <c r="T37" s="84"/>
      <c r="U37" s="67">
        <f>SUBTOTAL(9,U38:U42)</f>
        <v>356348</v>
      </c>
      <c r="V37" s="68">
        <f t="shared" si="29"/>
        <v>0</v>
      </c>
    </row>
    <row r="38" spans="1:22" s="52" customFormat="1" ht="44.45" customHeight="1" x14ac:dyDescent="0.25">
      <c r="A38" s="30" t="s">
        <v>237</v>
      </c>
      <c r="B38" s="31" t="s">
        <v>238</v>
      </c>
      <c r="C38" s="32" t="s">
        <v>129</v>
      </c>
      <c r="D38" s="71">
        <v>356348</v>
      </c>
      <c r="E38" s="71">
        <v>356348</v>
      </c>
      <c r="F38" s="34">
        <f t="shared" si="21"/>
        <v>0</v>
      </c>
      <c r="G38" s="71"/>
      <c r="H38" s="73" t="s">
        <v>14</v>
      </c>
      <c r="I38" s="73"/>
      <c r="J38" s="71"/>
      <c r="K38" s="73" t="s">
        <v>14</v>
      </c>
      <c r="L38" s="73"/>
      <c r="M38" s="72">
        <v>0</v>
      </c>
      <c r="N38" s="48">
        <f t="shared" si="22"/>
        <v>0</v>
      </c>
      <c r="O38" s="49">
        <f t="shared" si="23"/>
        <v>356348</v>
      </c>
      <c r="P38" s="65"/>
      <c r="Q38" s="66"/>
      <c r="R38" s="125">
        <f t="shared" si="28"/>
        <v>356348</v>
      </c>
      <c r="S38" s="63" t="s">
        <v>87</v>
      </c>
      <c r="T38" s="104" t="s">
        <v>263</v>
      </c>
      <c r="U38" s="105">
        <v>356348</v>
      </c>
      <c r="V38" s="68">
        <f t="shared" si="24"/>
        <v>0</v>
      </c>
    </row>
    <row r="39" spans="1:22" s="52" customFormat="1" ht="47.25" x14ac:dyDescent="0.25">
      <c r="A39" s="30" t="s">
        <v>247</v>
      </c>
      <c r="B39" s="31" t="s">
        <v>248</v>
      </c>
      <c r="C39" s="32" t="s">
        <v>128</v>
      </c>
      <c r="D39" s="71">
        <v>0</v>
      </c>
      <c r="E39" s="71">
        <v>1586692</v>
      </c>
      <c r="F39" s="34">
        <f t="shared" si="21"/>
        <v>1586692</v>
      </c>
      <c r="G39" s="71">
        <v>1625000</v>
      </c>
      <c r="H39" s="73" t="s">
        <v>83</v>
      </c>
      <c r="I39" s="73"/>
      <c r="J39" s="71">
        <v>38308</v>
      </c>
      <c r="K39" s="73" t="s">
        <v>90</v>
      </c>
      <c r="L39" s="73"/>
      <c r="M39" s="72">
        <v>1586692</v>
      </c>
      <c r="N39" s="48">
        <f t="shared" si="22"/>
        <v>1</v>
      </c>
      <c r="O39" s="49">
        <f>E39-M39</f>
        <v>0</v>
      </c>
      <c r="P39" s="65" t="s">
        <v>262</v>
      </c>
      <c r="Q39" s="66"/>
      <c r="R39" s="125">
        <f t="shared" si="28"/>
        <v>0</v>
      </c>
      <c r="S39" s="63" t="s">
        <v>14</v>
      </c>
      <c r="T39" s="126"/>
      <c r="U39" s="127">
        <v>0</v>
      </c>
      <c r="V39" s="68">
        <v>0</v>
      </c>
    </row>
    <row r="40" spans="1:22" s="53" customFormat="1" ht="47.25" hidden="1" x14ac:dyDescent="0.25">
      <c r="A40" s="30" t="s">
        <v>211</v>
      </c>
      <c r="B40" s="31" t="s">
        <v>212</v>
      </c>
      <c r="C40" s="32" t="s">
        <v>129</v>
      </c>
      <c r="D40" s="71">
        <v>0</v>
      </c>
      <c r="E40" s="71"/>
      <c r="F40" s="34">
        <f t="shared" ref="F40" si="36">E40-D40</f>
        <v>0</v>
      </c>
      <c r="G40" s="71"/>
      <c r="H40" s="73" t="s">
        <v>14</v>
      </c>
      <c r="I40" s="73"/>
      <c r="J40" s="71"/>
      <c r="K40" s="73" t="s">
        <v>14</v>
      </c>
      <c r="L40" s="73"/>
      <c r="M40" s="72"/>
      <c r="N40" s="48" t="e">
        <f t="shared" ref="N40" si="37">M40/E40</f>
        <v>#DIV/0!</v>
      </c>
      <c r="O40" s="49">
        <f t="shared" ref="O40" si="38">E40-M40</f>
        <v>0</v>
      </c>
      <c r="P40" s="65" t="s">
        <v>205</v>
      </c>
      <c r="Q40" s="66"/>
      <c r="R40" s="50">
        <f t="shared" ref="R40" si="39">O40</f>
        <v>0</v>
      </c>
      <c r="S40" s="63" t="s">
        <v>14</v>
      </c>
      <c r="T40" s="84"/>
      <c r="U40" s="67"/>
      <c r="V40" s="68">
        <f t="shared" ref="V40" si="40">G40-J40-F40</f>
        <v>0</v>
      </c>
    </row>
    <row r="41" spans="1:22" s="19" customFormat="1" ht="31.5" x14ac:dyDescent="0.25">
      <c r="A41" s="27" t="s">
        <v>23</v>
      </c>
      <c r="B41" s="28" t="s">
        <v>24</v>
      </c>
      <c r="C41" s="33"/>
      <c r="D41" s="34">
        <f>SUBTOTAL(9,D42:D51)</f>
        <v>4629428</v>
      </c>
      <c r="E41" s="34">
        <f>SUBTOTAL(9,E42:E51)</f>
        <v>4859429</v>
      </c>
      <c r="F41" s="34">
        <f>SUBTOTAL(9,F42:F51)</f>
        <v>230001</v>
      </c>
      <c r="G41" s="34">
        <f>SUBTOTAL(9,G42:G51)</f>
        <v>1549113</v>
      </c>
      <c r="H41" s="84"/>
      <c r="I41" s="84"/>
      <c r="J41" s="34">
        <f>SUBTOTAL(9,J42:J51)</f>
        <v>1319112</v>
      </c>
      <c r="K41" s="84"/>
      <c r="L41" s="84"/>
      <c r="M41" s="50">
        <f>SUBTOTAL(9,M42:M51)</f>
        <v>4690991.3000000007</v>
      </c>
      <c r="N41" s="48">
        <f t="shared" ref="N41:N45" si="41">M41/E41</f>
        <v>0.96533796460448351</v>
      </c>
      <c r="O41" s="50">
        <f>SUBTOTAL(9,O42:O51)</f>
        <v>168437.69999999984</v>
      </c>
      <c r="P41" s="87"/>
      <c r="Q41" s="87"/>
      <c r="R41" s="70">
        <f>SUBTOTAL(9,R42:R51)</f>
        <v>168437.69999999984</v>
      </c>
      <c r="S41" s="84"/>
      <c r="T41" s="84"/>
      <c r="U41" s="67">
        <f>SUBTOTAL(9,U42:U50)</f>
        <v>168436</v>
      </c>
      <c r="V41" s="68">
        <f t="shared" si="6"/>
        <v>0</v>
      </c>
    </row>
    <row r="42" spans="1:22" s="19" customFormat="1" ht="15.75" x14ac:dyDescent="0.25">
      <c r="A42" s="27" t="s">
        <v>45</v>
      </c>
      <c r="B42" s="29" t="s">
        <v>46</v>
      </c>
      <c r="C42" s="35"/>
      <c r="D42" s="34">
        <f>SUBTOTAL(9,D43:D45)</f>
        <v>1109410</v>
      </c>
      <c r="E42" s="34">
        <f>SUBTOTAL(9,E43:E45)</f>
        <v>822252</v>
      </c>
      <c r="F42" s="34">
        <f>SUBTOTAL(9,F43:F45)</f>
        <v>-287158</v>
      </c>
      <c r="G42" s="34">
        <f>SUBTOTAL(9,G43:G45)</f>
        <v>30000</v>
      </c>
      <c r="H42" s="84"/>
      <c r="I42" s="84"/>
      <c r="J42" s="34">
        <f>SUBTOTAL(9,J43:J45)</f>
        <v>317158</v>
      </c>
      <c r="K42" s="84"/>
      <c r="L42" s="84"/>
      <c r="M42" s="50">
        <f>SUBTOTAL(9,M43:M45)</f>
        <v>822251.2</v>
      </c>
      <c r="N42" s="48">
        <f t="shared" si="41"/>
        <v>0.99999902706226307</v>
      </c>
      <c r="O42" s="50">
        <f>SUBTOTAL(9,O43:O45)</f>
        <v>0.8000000000174623</v>
      </c>
      <c r="P42" s="87"/>
      <c r="Q42" s="87"/>
      <c r="R42" s="50">
        <f>SUBTOTAL(9,R43:R45)</f>
        <v>0.8000000000174623</v>
      </c>
      <c r="S42" s="84"/>
      <c r="T42" s="84"/>
      <c r="U42" s="67">
        <f>SUBTOTAL(9,U43:U45)</f>
        <v>0</v>
      </c>
      <c r="V42" s="68">
        <f t="shared" si="6"/>
        <v>0</v>
      </c>
    </row>
    <row r="43" spans="1:22" s="19" customFormat="1" ht="63" x14ac:dyDescent="0.25">
      <c r="A43" s="30" t="s">
        <v>214</v>
      </c>
      <c r="B43" s="31" t="s">
        <v>215</v>
      </c>
      <c r="C43" s="32" t="s">
        <v>128</v>
      </c>
      <c r="D43" s="71">
        <v>859410</v>
      </c>
      <c r="E43" s="71">
        <v>580501</v>
      </c>
      <c r="F43" s="34">
        <f t="shared" ref="F43:F45" si="42">E43-D43</f>
        <v>-278909</v>
      </c>
      <c r="G43" s="71"/>
      <c r="H43" s="73" t="s">
        <v>14</v>
      </c>
      <c r="I43" s="73"/>
      <c r="J43" s="71">
        <v>278909</v>
      </c>
      <c r="K43" s="73" t="s">
        <v>138</v>
      </c>
      <c r="L43" s="73"/>
      <c r="M43" s="72">
        <v>580500.85</v>
      </c>
      <c r="N43" s="48">
        <f t="shared" si="41"/>
        <v>0.99999974160251226</v>
      </c>
      <c r="O43" s="49">
        <f t="shared" ref="O43:O45" si="43">E43-M43</f>
        <v>0.15000000002328306</v>
      </c>
      <c r="P43" s="65" t="s">
        <v>294</v>
      </c>
      <c r="Q43" s="66"/>
      <c r="R43" s="64">
        <f t="shared" ref="R43:R45" si="44">O43</f>
        <v>0.15000000002328306</v>
      </c>
      <c r="S43" s="63" t="s">
        <v>138</v>
      </c>
      <c r="T43" s="63"/>
      <c r="U43" s="69">
        <v>0</v>
      </c>
      <c r="V43" s="68">
        <f t="shared" si="6"/>
        <v>0</v>
      </c>
    </row>
    <row r="44" spans="1:22" s="19" customFormat="1" ht="173.25" x14ac:dyDescent="0.25">
      <c r="A44" s="30" t="s">
        <v>239</v>
      </c>
      <c r="B44" s="31" t="s">
        <v>240</v>
      </c>
      <c r="C44" s="32" t="s">
        <v>128</v>
      </c>
      <c r="D44" s="71">
        <v>250000</v>
      </c>
      <c r="E44" s="71">
        <v>241751</v>
      </c>
      <c r="F44" s="34">
        <f t="shared" si="42"/>
        <v>-8249</v>
      </c>
      <c r="G44" s="71">
        <v>30000</v>
      </c>
      <c r="H44" s="73" t="s">
        <v>149</v>
      </c>
      <c r="I44" s="73"/>
      <c r="J44" s="71">
        <v>38249</v>
      </c>
      <c r="K44" s="73" t="s">
        <v>138</v>
      </c>
      <c r="L44" s="73"/>
      <c r="M44" s="72">
        <v>241750.35</v>
      </c>
      <c r="N44" s="48">
        <f t="shared" si="41"/>
        <v>0.9999973112830971</v>
      </c>
      <c r="O44" s="49">
        <f t="shared" si="43"/>
        <v>0.64999999999417923</v>
      </c>
      <c r="P44" s="65" t="s">
        <v>295</v>
      </c>
      <c r="Q44" s="66"/>
      <c r="R44" s="64">
        <f t="shared" si="44"/>
        <v>0.64999999999417923</v>
      </c>
      <c r="S44" s="63" t="s">
        <v>138</v>
      </c>
      <c r="T44" s="63"/>
      <c r="U44" s="69">
        <v>0</v>
      </c>
      <c r="V44" s="68">
        <f t="shared" si="6"/>
        <v>0</v>
      </c>
    </row>
    <row r="45" spans="1:22" s="19" customFormat="1" ht="31.5" hidden="1" x14ac:dyDescent="0.25">
      <c r="A45" s="30" t="s">
        <v>211</v>
      </c>
      <c r="B45" s="31" t="s">
        <v>212</v>
      </c>
      <c r="C45" s="32" t="s">
        <v>128</v>
      </c>
      <c r="D45" s="71"/>
      <c r="E45" s="71"/>
      <c r="F45" s="34">
        <f t="shared" si="42"/>
        <v>0</v>
      </c>
      <c r="G45" s="71"/>
      <c r="H45" s="73" t="s">
        <v>14</v>
      </c>
      <c r="I45" s="73"/>
      <c r="J45" s="71"/>
      <c r="K45" s="73" t="s">
        <v>14</v>
      </c>
      <c r="L45" s="73"/>
      <c r="M45" s="72"/>
      <c r="N45" s="48" t="e">
        <f t="shared" si="41"/>
        <v>#DIV/0!</v>
      </c>
      <c r="O45" s="49">
        <f t="shared" si="43"/>
        <v>0</v>
      </c>
      <c r="P45" s="65"/>
      <c r="Q45" s="66"/>
      <c r="R45" s="64">
        <f t="shared" si="44"/>
        <v>0</v>
      </c>
      <c r="S45" s="63" t="s">
        <v>14</v>
      </c>
      <c r="T45" s="63"/>
      <c r="U45" s="69"/>
      <c r="V45" s="68">
        <f t="shared" si="6"/>
        <v>0</v>
      </c>
    </row>
    <row r="46" spans="1:22" s="19" customFormat="1" ht="31.5" x14ac:dyDescent="0.25">
      <c r="A46" s="27" t="s">
        <v>49</v>
      </c>
      <c r="B46" s="29" t="s">
        <v>50</v>
      </c>
      <c r="C46" s="35"/>
      <c r="D46" s="34">
        <f>SUBTOTAL(9,D47:D51)</f>
        <v>3520018</v>
      </c>
      <c r="E46" s="34">
        <f>SUBTOTAL(9,E47:E51)</f>
        <v>4037177</v>
      </c>
      <c r="F46" s="34">
        <f>SUBTOTAL(9,F47:F51)</f>
        <v>517159</v>
      </c>
      <c r="G46" s="34">
        <f>SUBTOTAL(9,G47:G51)</f>
        <v>1519113</v>
      </c>
      <c r="H46" s="84"/>
      <c r="I46" s="84"/>
      <c r="J46" s="34">
        <f>SUBTOTAL(9,J47:J51)</f>
        <v>1001954</v>
      </c>
      <c r="K46" s="84"/>
      <c r="L46" s="84"/>
      <c r="M46" s="50">
        <f>SUBTOTAL(9,M47:M51)</f>
        <v>3868740.1</v>
      </c>
      <c r="N46" s="48">
        <f t="shared" ref="N46" si="45">M46/E46</f>
        <v>0.95827854463651208</v>
      </c>
      <c r="O46" s="50">
        <f>SUBTOTAL(9,O47:O51)</f>
        <v>168436.89999999982</v>
      </c>
      <c r="P46" s="87"/>
      <c r="Q46" s="87"/>
      <c r="R46" s="50">
        <f>SUBTOTAL(9,R47:R51)</f>
        <v>168436.89999999982</v>
      </c>
      <c r="S46" s="84"/>
      <c r="T46" s="84"/>
      <c r="U46" s="67">
        <f>SUBTOTAL(9,U47:U51)</f>
        <v>168436</v>
      </c>
      <c r="V46" s="68">
        <f t="shared" si="6"/>
        <v>0</v>
      </c>
    </row>
    <row r="47" spans="1:22" s="19" customFormat="1" ht="47.25" x14ac:dyDescent="0.25">
      <c r="A47" s="51" t="s">
        <v>189</v>
      </c>
      <c r="B47" s="85" t="s">
        <v>190</v>
      </c>
      <c r="C47" s="32" t="s">
        <v>128</v>
      </c>
      <c r="D47" s="71">
        <v>255018</v>
      </c>
      <c r="E47" s="71">
        <v>192642</v>
      </c>
      <c r="F47" s="34">
        <f t="shared" ref="F47:F50" si="46">E47-D47</f>
        <v>-62376</v>
      </c>
      <c r="G47" s="71"/>
      <c r="H47" s="73" t="s">
        <v>14</v>
      </c>
      <c r="I47" s="73"/>
      <c r="J47" s="71">
        <f>30000+32376</f>
        <v>62376</v>
      </c>
      <c r="K47" s="73" t="s">
        <v>138</v>
      </c>
      <c r="L47" s="73"/>
      <c r="M47" s="72">
        <v>192641.42</v>
      </c>
      <c r="N47" s="48">
        <f t="shared" ref="N47:N50" si="47">M47/E47</f>
        <v>0.99999698923391578</v>
      </c>
      <c r="O47" s="49">
        <f t="shared" ref="O47:O50" si="48">E47-M47</f>
        <v>0.57999999998719431</v>
      </c>
      <c r="P47" s="65" t="s">
        <v>299</v>
      </c>
      <c r="Q47" s="66"/>
      <c r="R47" s="64">
        <f t="shared" ref="R47:R51" si="49">O47</f>
        <v>0.57999999998719431</v>
      </c>
      <c r="S47" s="63" t="s">
        <v>138</v>
      </c>
      <c r="T47" s="63"/>
      <c r="U47" s="69">
        <v>0</v>
      </c>
      <c r="V47" s="68">
        <f t="shared" si="6"/>
        <v>0</v>
      </c>
    </row>
    <row r="48" spans="1:22" s="19" customFormat="1" ht="173.25" x14ac:dyDescent="0.25">
      <c r="A48" s="30" t="s">
        <v>203</v>
      </c>
      <c r="B48" s="31" t="s">
        <v>204</v>
      </c>
      <c r="C48" s="32" t="s">
        <v>128</v>
      </c>
      <c r="D48" s="71">
        <v>0</v>
      </c>
      <c r="E48" s="71">
        <v>113245</v>
      </c>
      <c r="F48" s="34">
        <f t="shared" si="46"/>
        <v>113245</v>
      </c>
      <c r="G48" s="71">
        <v>119113</v>
      </c>
      <c r="H48" s="73" t="s">
        <v>149</v>
      </c>
      <c r="I48" s="73" t="s">
        <v>300</v>
      </c>
      <c r="J48" s="71">
        <v>5868</v>
      </c>
      <c r="K48" s="73" t="s">
        <v>138</v>
      </c>
      <c r="L48" s="73"/>
      <c r="M48" s="72">
        <v>113245</v>
      </c>
      <c r="N48" s="48">
        <f t="shared" si="47"/>
        <v>1</v>
      </c>
      <c r="O48" s="49">
        <f t="shared" si="48"/>
        <v>0</v>
      </c>
      <c r="P48" s="65" t="s">
        <v>296</v>
      </c>
      <c r="Q48" s="66"/>
      <c r="R48" s="64">
        <f t="shared" si="49"/>
        <v>0</v>
      </c>
      <c r="S48" s="63" t="s">
        <v>14</v>
      </c>
      <c r="T48" s="63"/>
      <c r="U48" s="69">
        <v>0</v>
      </c>
      <c r="V48" s="68">
        <f t="shared" si="6"/>
        <v>0</v>
      </c>
    </row>
    <row r="49" spans="1:23" s="19" customFormat="1" ht="173.25" x14ac:dyDescent="0.25">
      <c r="A49" s="30" t="s">
        <v>216</v>
      </c>
      <c r="B49" s="31" t="s">
        <v>223</v>
      </c>
      <c r="C49" s="32" t="s">
        <v>128</v>
      </c>
      <c r="D49" s="71">
        <v>2200000</v>
      </c>
      <c r="E49" s="71">
        <v>3600000</v>
      </c>
      <c r="F49" s="34">
        <f t="shared" si="46"/>
        <v>1400000</v>
      </c>
      <c r="G49" s="71">
        <v>1400000</v>
      </c>
      <c r="H49" s="73" t="s">
        <v>149</v>
      </c>
      <c r="I49" s="73"/>
      <c r="J49" s="71"/>
      <c r="K49" s="73" t="s">
        <v>14</v>
      </c>
      <c r="L49" s="73"/>
      <c r="M49" s="72">
        <v>3431563.68</v>
      </c>
      <c r="N49" s="48">
        <f t="shared" ref="N49" si="50">M49/E49</f>
        <v>0.95321213333333343</v>
      </c>
      <c r="O49" s="49">
        <f t="shared" ref="O49" si="51">E49-M49</f>
        <v>168436.31999999983</v>
      </c>
      <c r="P49" s="65" t="s">
        <v>277</v>
      </c>
      <c r="Q49" s="66"/>
      <c r="R49" s="64">
        <f t="shared" ref="R49" si="52">O49</f>
        <v>168436.31999999983</v>
      </c>
      <c r="S49" s="63" t="s">
        <v>138</v>
      </c>
      <c r="T49" s="63" t="s">
        <v>308</v>
      </c>
      <c r="U49" s="69">
        <v>168436</v>
      </c>
      <c r="V49" s="68">
        <f t="shared" si="6"/>
        <v>0</v>
      </c>
    </row>
    <row r="50" spans="1:23" s="19" customFormat="1" ht="128.1" customHeight="1" x14ac:dyDescent="0.25">
      <c r="A50" s="30" t="s">
        <v>241</v>
      </c>
      <c r="B50" s="31" t="s">
        <v>242</v>
      </c>
      <c r="C50" s="32" t="s">
        <v>128</v>
      </c>
      <c r="D50" s="71">
        <v>1065000</v>
      </c>
      <c r="E50" s="71">
        <v>131290</v>
      </c>
      <c r="F50" s="34">
        <f t="shared" si="46"/>
        <v>-933710</v>
      </c>
      <c r="G50" s="71"/>
      <c r="H50" s="101" t="s">
        <v>14</v>
      </c>
      <c r="I50" s="73"/>
      <c r="J50" s="71">
        <v>933710</v>
      </c>
      <c r="K50" s="101" t="s">
        <v>86</v>
      </c>
      <c r="L50" s="73" t="s">
        <v>291</v>
      </c>
      <c r="M50" s="72">
        <v>131290</v>
      </c>
      <c r="N50" s="48">
        <f t="shared" si="47"/>
        <v>1</v>
      </c>
      <c r="O50" s="49">
        <f t="shared" si="48"/>
        <v>0</v>
      </c>
      <c r="P50" s="65" t="s">
        <v>278</v>
      </c>
      <c r="Q50" s="66"/>
      <c r="R50" s="64">
        <f t="shared" si="49"/>
        <v>0</v>
      </c>
      <c r="S50" s="63" t="s">
        <v>14</v>
      </c>
      <c r="T50" s="63" t="s">
        <v>309</v>
      </c>
      <c r="U50" s="124">
        <v>0</v>
      </c>
      <c r="V50" s="68">
        <f t="shared" si="6"/>
        <v>0</v>
      </c>
      <c r="W50" s="19">
        <f>168436+5948+55417+132807</f>
        <v>362608</v>
      </c>
    </row>
    <row r="51" spans="1:23" s="19" customFormat="1" ht="31.5" hidden="1" x14ac:dyDescent="0.25">
      <c r="A51" s="30" t="s">
        <v>211</v>
      </c>
      <c r="B51" s="31" t="s">
        <v>212</v>
      </c>
      <c r="C51" s="32" t="s">
        <v>128</v>
      </c>
      <c r="D51" s="71">
        <v>0</v>
      </c>
      <c r="E51" s="71"/>
      <c r="F51" s="34">
        <f t="shared" ref="F51" si="53">E51-D51</f>
        <v>0</v>
      </c>
      <c r="G51" s="71"/>
      <c r="H51" s="73" t="s">
        <v>14</v>
      </c>
      <c r="I51" s="73"/>
      <c r="J51" s="71"/>
      <c r="K51" s="73" t="s">
        <v>14</v>
      </c>
      <c r="L51" s="73"/>
      <c r="M51" s="72"/>
      <c r="N51" s="48" t="e">
        <f t="shared" ref="N51" si="54">M51/E51</f>
        <v>#DIV/0!</v>
      </c>
      <c r="O51" s="49">
        <f t="shared" ref="O51" si="55">E51-M51</f>
        <v>0</v>
      </c>
      <c r="P51" s="65"/>
      <c r="Q51" s="66"/>
      <c r="R51" s="64">
        <f t="shared" si="49"/>
        <v>0</v>
      </c>
      <c r="S51" s="63" t="s">
        <v>14</v>
      </c>
      <c r="T51" s="63"/>
      <c r="U51" s="69">
        <v>0</v>
      </c>
      <c r="V51" s="68">
        <f t="shared" ref="V51" si="56">G51-J51-F51</f>
        <v>0</v>
      </c>
    </row>
    <row r="52" spans="1:23" s="19" customFormat="1" ht="15.75" x14ac:dyDescent="0.25">
      <c r="A52" s="27" t="s">
        <v>31</v>
      </c>
      <c r="B52" s="28" t="s">
        <v>32</v>
      </c>
      <c r="C52" s="33"/>
      <c r="D52" s="34">
        <f>SUBTOTAL(9,D53:D63)</f>
        <v>39276644</v>
      </c>
      <c r="E52" s="34">
        <f>SUBTOTAL(9,E53:E63)</f>
        <v>43234870</v>
      </c>
      <c r="F52" s="34">
        <f>SUBTOTAL(9,F53:F63)</f>
        <v>3958226</v>
      </c>
      <c r="G52" s="34">
        <f>SUBTOTAL(9,G53:G63)</f>
        <v>5084426</v>
      </c>
      <c r="H52" s="84"/>
      <c r="I52" s="84"/>
      <c r="J52" s="34">
        <f>SUBTOTAL(9,J53:J63)</f>
        <v>1126200</v>
      </c>
      <c r="K52" s="84"/>
      <c r="L52" s="84"/>
      <c r="M52" s="50">
        <f>SUBTOTAL(9,M53:M63)</f>
        <v>43011663.850000001</v>
      </c>
      <c r="N52" s="48">
        <f t="shared" ref="N52:N55" si="57">M52/E52</f>
        <v>0.99483735813245189</v>
      </c>
      <c r="O52" s="50">
        <f>SUBTOTAL(9,O53:O63)</f>
        <v>223206.14999999912</v>
      </c>
      <c r="P52" s="87"/>
      <c r="Q52" s="87"/>
      <c r="R52" s="70">
        <f>SUBTOTAL(9,R53:R63)</f>
        <v>223206.14999999912</v>
      </c>
      <c r="S52" s="84"/>
      <c r="T52" s="84"/>
      <c r="U52" s="67">
        <f>SUBTOTAL(9,U53:U59)</f>
        <v>61365</v>
      </c>
      <c r="V52" s="68">
        <f t="shared" si="6"/>
        <v>0</v>
      </c>
    </row>
    <row r="53" spans="1:23" s="19" customFormat="1" ht="31.5" x14ac:dyDescent="0.25">
      <c r="A53" s="27" t="s">
        <v>57</v>
      </c>
      <c r="B53" s="29" t="s">
        <v>58</v>
      </c>
      <c r="C53" s="35"/>
      <c r="D53" s="34">
        <f>SUBTOTAL(9,D54:D63)</f>
        <v>39276644</v>
      </c>
      <c r="E53" s="34">
        <f>SUBTOTAL(9,E54:E63)</f>
        <v>43234870</v>
      </c>
      <c r="F53" s="34">
        <f>SUBTOTAL(9,F54:F63)</f>
        <v>3958226</v>
      </c>
      <c r="G53" s="34">
        <f>SUBTOTAL(9,G54:G63)</f>
        <v>5084426</v>
      </c>
      <c r="H53" s="84"/>
      <c r="I53" s="84"/>
      <c r="J53" s="34">
        <f>SUBTOTAL(9,J54:J63)</f>
        <v>1126200</v>
      </c>
      <c r="K53" s="84"/>
      <c r="L53" s="84"/>
      <c r="M53" s="50">
        <f>SUBTOTAL(9,M54:M63)</f>
        <v>43011663.850000001</v>
      </c>
      <c r="N53" s="48">
        <f t="shared" si="57"/>
        <v>0.99483735813245189</v>
      </c>
      <c r="O53" s="50">
        <f>SUBTOTAL(9,O54:O63)</f>
        <v>223206.14999999912</v>
      </c>
      <c r="P53" s="87"/>
      <c r="Q53" s="87"/>
      <c r="R53" s="50">
        <f>SUBTOTAL(9,R54:R63)</f>
        <v>223206.14999999912</v>
      </c>
      <c r="S53" s="84"/>
      <c r="T53" s="84"/>
      <c r="U53" s="67">
        <f>SUBTOTAL(9,U54:U59)</f>
        <v>61365</v>
      </c>
      <c r="V53" s="68">
        <f t="shared" si="6"/>
        <v>0</v>
      </c>
    </row>
    <row r="54" spans="1:23" s="19" customFormat="1" ht="173.25" x14ac:dyDescent="0.25">
      <c r="A54" s="51" t="s">
        <v>183</v>
      </c>
      <c r="B54" s="31" t="s">
        <v>184</v>
      </c>
      <c r="C54" s="32" t="s">
        <v>128</v>
      </c>
      <c r="D54" s="71">
        <v>811175</v>
      </c>
      <c r="E54" s="71">
        <v>1811175</v>
      </c>
      <c r="F54" s="34">
        <f>E54-D54</f>
        <v>1000000</v>
      </c>
      <c r="G54" s="71">
        <v>1000000</v>
      </c>
      <c r="H54" s="73" t="s">
        <v>149</v>
      </c>
      <c r="I54" s="73"/>
      <c r="J54" s="71"/>
      <c r="K54" s="73" t="s">
        <v>14</v>
      </c>
      <c r="L54" s="73"/>
      <c r="M54" s="72">
        <v>1811173.24</v>
      </c>
      <c r="N54" s="48">
        <f t="shared" si="57"/>
        <v>0.9999990282551382</v>
      </c>
      <c r="O54" s="49">
        <f>E54-M54</f>
        <v>1.7600000000093132</v>
      </c>
      <c r="P54" s="66" t="s">
        <v>313</v>
      </c>
      <c r="Q54" s="66"/>
      <c r="R54" s="100">
        <f t="shared" ref="R54:R59" si="58">O54</f>
        <v>1.7600000000093132</v>
      </c>
      <c r="S54" s="63" t="s">
        <v>138</v>
      </c>
      <c r="T54" s="63"/>
      <c r="U54" s="78">
        <v>0</v>
      </c>
      <c r="V54" s="68">
        <f t="shared" si="6"/>
        <v>0</v>
      </c>
    </row>
    <row r="55" spans="1:23" s="107" customFormat="1" ht="47.25" x14ac:dyDescent="0.25">
      <c r="A55" s="51" t="s">
        <v>250</v>
      </c>
      <c r="B55" s="31" t="s">
        <v>249</v>
      </c>
      <c r="C55" s="32" t="s">
        <v>129</v>
      </c>
      <c r="D55" s="71">
        <v>0</v>
      </c>
      <c r="E55" s="71">
        <v>35000</v>
      </c>
      <c r="F55" s="34">
        <f>E55-D55</f>
        <v>35000</v>
      </c>
      <c r="G55" s="71">
        <v>35000</v>
      </c>
      <c r="H55" s="73" t="s">
        <v>83</v>
      </c>
      <c r="I55" s="73"/>
      <c r="J55" s="71"/>
      <c r="K55" s="101" t="s">
        <v>14</v>
      </c>
      <c r="L55" s="73"/>
      <c r="M55" s="72">
        <v>31200</v>
      </c>
      <c r="N55" s="48">
        <f t="shared" si="57"/>
        <v>0.89142857142857146</v>
      </c>
      <c r="O55" s="49">
        <f>E55-M55</f>
        <v>3800</v>
      </c>
      <c r="P55" s="65" t="s">
        <v>254</v>
      </c>
      <c r="Q55" s="66"/>
      <c r="R55" s="100">
        <f t="shared" ref="R55" si="59">O55</f>
        <v>3800</v>
      </c>
      <c r="S55" s="88" t="s">
        <v>138</v>
      </c>
      <c r="T55" s="63"/>
      <c r="U55" s="78">
        <v>0</v>
      </c>
      <c r="V55" s="68">
        <f t="shared" si="6"/>
        <v>0</v>
      </c>
    </row>
    <row r="56" spans="1:23" s="107" customFormat="1" ht="31.5" x14ac:dyDescent="0.25">
      <c r="A56" s="51" t="s">
        <v>245</v>
      </c>
      <c r="B56" s="31" t="s">
        <v>246</v>
      </c>
      <c r="C56" s="32" t="s">
        <v>129</v>
      </c>
      <c r="D56" s="71">
        <v>0</v>
      </c>
      <c r="E56" s="71">
        <v>22000</v>
      </c>
      <c r="F56" s="34">
        <f t="shared" ref="F56:F57" si="60">E56-D56</f>
        <v>22000</v>
      </c>
      <c r="G56" s="71">
        <v>22000</v>
      </c>
      <c r="H56" s="73" t="s">
        <v>83</v>
      </c>
      <c r="I56" s="73"/>
      <c r="J56" s="71"/>
      <c r="K56" s="101" t="s">
        <v>14</v>
      </c>
      <c r="L56" s="73"/>
      <c r="M56" s="72">
        <v>22000</v>
      </c>
      <c r="N56" s="48">
        <f t="shared" ref="N56:N57" si="61">M56/E56</f>
        <v>1</v>
      </c>
      <c r="O56" s="49">
        <f t="shared" ref="O56:O57" si="62">E56-M56</f>
        <v>0</v>
      </c>
      <c r="P56" s="65" t="s">
        <v>255</v>
      </c>
      <c r="Q56" s="66"/>
      <c r="R56" s="100">
        <f t="shared" ref="R56:R57" si="63">O56</f>
        <v>0</v>
      </c>
      <c r="S56" s="88" t="s">
        <v>14</v>
      </c>
      <c r="T56" s="63"/>
      <c r="U56" s="78">
        <v>0</v>
      </c>
      <c r="V56" s="68">
        <f t="shared" ref="V56:V57" si="64">G56-J56-F56</f>
        <v>0</v>
      </c>
    </row>
    <row r="57" spans="1:23" s="107" customFormat="1" ht="47.25" x14ac:dyDescent="0.25">
      <c r="A57" s="51" t="s">
        <v>251</v>
      </c>
      <c r="B57" s="31" t="s">
        <v>252</v>
      </c>
      <c r="C57" s="32" t="s">
        <v>129</v>
      </c>
      <c r="D57" s="71">
        <v>0</v>
      </c>
      <c r="E57" s="71">
        <v>23260</v>
      </c>
      <c r="F57" s="34">
        <f t="shared" si="60"/>
        <v>23260</v>
      </c>
      <c r="G57" s="71">
        <v>23260</v>
      </c>
      <c r="H57" s="73" t="s">
        <v>83</v>
      </c>
      <c r="I57" s="73"/>
      <c r="J57" s="71"/>
      <c r="K57" s="101" t="s">
        <v>14</v>
      </c>
      <c r="L57" s="73"/>
      <c r="M57" s="72">
        <v>23197.9</v>
      </c>
      <c r="N57" s="48">
        <f t="shared" si="61"/>
        <v>0.99733018056749789</v>
      </c>
      <c r="O57" s="49">
        <f t="shared" si="62"/>
        <v>62.099999999998545</v>
      </c>
      <c r="P57" s="65" t="s">
        <v>256</v>
      </c>
      <c r="Q57" s="66"/>
      <c r="R57" s="100">
        <f t="shared" si="63"/>
        <v>62.099999999998545</v>
      </c>
      <c r="S57" s="88" t="s">
        <v>138</v>
      </c>
      <c r="T57" s="63"/>
      <c r="U57" s="78">
        <v>0</v>
      </c>
      <c r="V57" s="68">
        <f t="shared" si="64"/>
        <v>0</v>
      </c>
    </row>
    <row r="58" spans="1:23" s="47" customFormat="1" ht="236.25" x14ac:dyDescent="0.25">
      <c r="A58" s="30" t="s">
        <v>185</v>
      </c>
      <c r="B58" s="31" t="s">
        <v>186</v>
      </c>
      <c r="C58" s="32" t="s">
        <v>128</v>
      </c>
      <c r="D58" s="71">
        <v>21173933</v>
      </c>
      <c r="E58" s="71">
        <v>22679136</v>
      </c>
      <c r="F58" s="34">
        <f>E58-D58</f>
        <v>1505203</v>
      </c>
      <c r="G58" s="71">
        <v>1505203</v>
      </c>
      <c r="H58" s="73" t="s">
        <v>82</v>
      </c>
      <c r="I58" s="73"/>
      <c r="J58" s="71"/>
      <c r="K58" s="101" t="s">
        <v>14</v>
      </c>
      <c r="L58" s="73"/>
      <c r="M58" s="72">
        <v>22673187.690000001</v>
      </c>
      <c r="N58" s="48">
        <f t="shared" ref="N58" si="65">M58/E58</f>
        <v>0.99973771884431584</v>
      </c>
      <c r="O58" s="49">
        <f>E58-M58</f>
        <v>5948.3099999986589</v>
      </c>
      <c r="P58" s="65" t="s">
        <v>279</v>
      </c>
      <c r="Q58" s="66"/>
      <c r="R58" s="100">
        <f t="shared" si="58"/>
        <v>5948.3099999986589</v>
      </c>
      <c r="S58" s="88" t="s">
        <v>138</v>
      </c>
      <c r="T58" s="63" t="s">
        <v>310</v>
      </c>
      <c r="U58" s="78">
        <v>5948</v>
      </c>
      <c r="V58" s="119">
        <f t="shared" ref="V58" si="66">G58-J58-F58</f>
        <v>0</v>
      </c>
    </row>
    <row r="59" spans="1:23" s="47" customFormat="1" ht="110.25" x14ac:dyDescent="0.25">
      <c r="A59" s="51" t="s">
        <v>187</v>
      </c>
      <c r="B59" s="31" t="s">
        <v>188</v>
      </c>
      <c r="C59" s="32" t="s">
        <v>128</v>
      </c>
      <c r="D59" s="71">
        <v>2663041</v>
      </c>
      <c r="E59" s="71">
        <v>2787004</v>
      </c>
      <c r="F59" s="34">
        <f t="shared" ref="F59" si="67">E59-D59</f>
        <v>123963</v>
      </c>
      <c r="G59" s="71">
        <v>123963</v>
      </c>
      <c r="H59" s="73" t="s">
        <v>14</v>
      </c>
      <c r="I59" s="73"/>
      <c r="J59" s="71"/>
      <c r="K59" s="73" t="s">
        <v>14</v>
      </c>
      <c r="L59" s="73"/>
      <c r="M59" s="72">
        <v>2731586.98</v>
      </c>
      <c r="N59" s="48">
        <f t="shared" ref="N59" si="68">M59/E59</f>
        <v>0.9801159165900013</v>
      </c>
      <c r="O59" s="49">
        <f>E59-M59</f>
        <v>55417.020000000019</v>
      </c>
      <c r="P59" s="66" t="s">
        <v>280</v>
      </c>
      <c r="Q59" s="66"/>
      <c r="R59" s="100">
        <f t="shared" si="58"/>
        <v>55417.020000000019</v>
      </c>
      <c r="S59" s="63" t="s">
        <v>138</v>
      </c>
      <c r="T59" s="88" t="s">
        <v>311</v>
      </c>
      <c r="U59" s="78">
        <v>55417</v>
      </c>
      <c r="V59" s="119">
        <f t="shared" si="6"/>
        <v>0</v>
      </c>
    </row>
    <row r="60" spans="1:23" s="47" customFormat="1" ht="174" thickBot="1" x14ac:dyDescent="0.3">
      <c r="A60" s="51" t="s">
        <v>197</v>
      </c>
      <c r="B60" s="31" t="s">
        <v>198</v>
      </c>
      <c r="C60" s="32" t="s">
        <v>128</v>
      </c>
      <c r="D60" s="71">
        <v>11179633</v>
      </c>
      <c r="E60" s="71">
        <v>13554633</v>
      </c>
      <c r="F60" s="34">
        <f t="shared" ref="F60:F62" si="69">E60-D60</f>
        <v>2375000</v>
      </c>
      <c r="G60" s="71">
        <v>2375000</v>
      </c>
      <c r="H60" s="73" t="s">
        <v>80</v>
      </c>
      <c r="I60" s="73"/>
      <c r="J60" s="71"/>
      <c r="K60" s="73" t="s">
        <v>14</v>
      </c>
      <c r="L60" s="73"/>
      <c r="M60" s="72">
        <v>13421825.93</v>
      </c>
      <c r="N60" s="48">
        <f t="shared" ref="N60" si="70">M60/E60</f>
        <v>0.9902020903111135</v>
      </c>
      <c r="O60" s="49">
        <f t="shared" ref="O60" si="71">E60-M60</f>
        <v>132807.0700000003</v>
      </c>
      <c r="P60" s="66" t="s">
        <v>281</v>
      </c>
      <c r="Q60" s="123"/>
      <c r="R60" s="64">
        <f>O60</f>
        <v>132807.0700000003</v>
      </c>
      <c r="S60" s="63" t="s">
        <v>138</v>
      </c>
      <c r="T60" s="88" t="s">
        <v>312</v>
      </c>
      <c r="U60" s="78">
        <v>132807</v>
      </c>
      <c r="V60" s="119">
        <f t="shared" ref="V60:V62" si="72">G60-J60-F60</f>
        <v>0</v>
      </c>
    </row>
    <row r="61" spans="1:23" s="47" customFormat="1" ht="78.75" x14ac:dyDescent="0.25">
      <c r="A61" s="51" t="s">
        <v>219</v>
      </c>
      <c r="B61" s="31" t="s">
        <v>221</v>
      </c>
      <c r="C61" s="32" t="s">
        <v>128</v>
      </c>
      <c r="D61" s="71">
        <v>2322662</v>
      </c>
      <c r="E61" s="71">
        <v>2322662</v>
      </c>
      <c r="F61" s="34">
        <f t="shared" si="69"/>
        <v>0</v>
      </c>
      <c r="G61" s="71">
        <v>0</v>
      </c>
      <c r="H61" s="73" t="s">
        <v>14</v>
      </c>
      <c r="I61" s="73"/>
      <c r="J61" s="71"/>
      <c r="K61" s="73" t="s">
        <v>14</v>
      </c>
      <c r="L61" s="73"/>
      <c r="M61" s="72">
        <v>2297492.11</v>
      </c>
      <c r="N61" s="48">
        <f t="shared" ref="N61:N62" si="73">M61/E61</f>
        <v>0.9891633436117695</v>
      </c>
      <c r="O61" s="49">
        <f t="shared" ref="O61:O62" si="74">E61-M61</f>
        <v>25169.89000000013</v>
      </c>
      <c r="P61" s="66" t="s">
        <v>282</v>
      </c>
      <c r="Q61" s="66"/>
      <c r="R61" s="64">
        <f t="shared" ref="R61:R62" si="75">O61</f>
        <v>25169.89000000013</v>
      </c>
      <c r="S61" s="63" t="s">
        <v>138</v>
      </c>
      <c r="T61" s="63"/>
      <c r="U61" s="69">
        <v>0</v>
      </c>
      <c r="V61" s="119">
        <f t="shared" si="72"/>
        <v>0</v>
      </c>
    </row>
    <row r="62" spans="1:23" s="47" customFormat="1" ht="47.25" x14ac:dyDescent="0.25">
      <c r="A62" s="51" t="s">
        <v>220</v>
      </c>
      <c r="B62" s="31" t="s">
        <v>222</v>
      </c>
      <c r="C62" s="32" t="s">
        <v>128</v>
      </c>
      <c r="D62" s="71">
        <v>1126200</v>
      </c>
      <c r="E62" s="71">
        <v>0</v>
      </c>
      <c r="F62" s="34">
        <f t="shared" si="69"/>
        <v>-1126200</v>
      </c>
      <c r="G62" s="71"/>
      <c r="H62" s="73" t="s">
        <v>14</v>
      </c>
      <c r="I62" s="73"/>
      <c r="J62" s="71">
        <v>1126200</v>
      </c>
      <c r="K62" s="73" t="s">
        <v>92</v>
      </c>
      <c r="L62" s="73" t="s">
        <v>283</v>
      </c>
      <c r="M62" s="72"/>
      <c r="N62" s="48" t="e">
        <f t="shared" si="73"/>
        <v>#DIV/0!</v>
      </c>
      <c r="O62" s="49">
        <f t="shared" si="74"/>
        <v>0</v>
      </c>
      <c r="P62" s="66"/>
      <c r="Q62" s="66"/>
      <c r="R62" s="64">
        <f t="shared" si="75"/>
        <v>0</v>
      </c>
      <c r="S62" s="63" t="s">
        <v>14</v>
      </c>
      <c r="T62" s="63"/>
      <c r="U62" s="69">
        <v>0</v>
      </c>
      <c r="V62" s="119">
        <f t="shared" si="72"/>
        <v>0</v>
      </c>
    </row>
    <row r="63" spans="1:23" s="91" customFormat="1" ht="31.5" hidden="1" x14ac:dyDescent="0.25">
      <c r="A63" s="96" t="s">
        <v>211</v>
      </c>
      <c r="B63" s="29" t="s">
        <v>212</v>
      </c>
      <c r="C63" s="97" t="s">
        <v>128</v>
      </c>
      <c r="D63" s="92">
        <v>0</v>
      </c>
      <c r="E63" s="92"/>
      <c r="F63" s="93">
        <f t="shared" ref="F63" si="76">E63-D63</f>
        <v>0</v>
      </c>
      <c r="G63" s="92"/>
      <c r="H63" s="113" t="s">
        <v>14</v>
      </c>
      <c r="I63" s="113"/>
      <c r="J63" s="92"/>
      <c r="K63" s="113" t="s">
        <v>14</v>
      </c>
      <c r="L63" s="113"/>
      <c r="M63" s="114"/>
      <c r="N63" s="94" t="e">
        <f t="shared" ref="N63" si="77">M63/E63</f>
        <v>#DIV/0!</v>
      </c>
      <c r="O63" s="95">
        <f t="shared" ref="O63" si="78">E63-M63</f>
        <v>0</v>
      </c>
      <c r="P63" s="115"/>
      <c r="Q63" s="115"/>
      <c r="R63" s="116">
        <f>O63</f>
        <v>0</v>
      </c>
      <c r="S63" s="117" t="s">
        <v>14</v>
      </c>
      <c r="T63" s="117"/>
      <c r="U63" s="118"/>
      <c r="V63" s="109">
        <f t="shared" ref="V63" si="79">G63-J63-F63</f>
        <v>0</v>
      </c>
    </row>
    <row r="64" spans="1:23" s="19" customFormat="1" ht="31.5" hidden="1" x14ac:dyDescent="0.25">
      <c r="A64" s="27" t="s">
        <v>35</v>
      </c>
      <c r="B64" s="28" t="s">
        <v>36</v>
      </c>
      <c r="C64" s="33"/>
      <c r="D64" s="34">
        <f>SUBTOTAL(9,D65:D67)</f>
        <v>0</v>
      </c>
      <c r="E64" s="34">
        <f>SUBTOTAL(9,E65:E67)</f>
        <v>0</v>
      </c>
      <c r="F64" s="34">
        <f t="shared" ref="F64:G64" si="80">SUBTOTAL(9,F65:F67)</f>
        <v>0</v>
      </c>
      <c r="G64" s="34">
        <f t="shared" si="80"/>
        <v>0</v>
      </c>
      <c r="H64" s="84"/>
      <c r="I64" s="84"/>
      <c r="J64" s="34">
        <f t="shared" ref="J64" si="81">SUBTOTAL(9,J65:J67)</f>
        <v>0</v>
      </c>
      <c r="K64" s="84"/>
      <c r="L64" s="84"/>
      <c r="M64" s="50">
        <f t="shared" ref="M64" si="82">SUBTOTAL(9,M65:M67)</f>
        <v>0</v>
      </c>
      <c r="N64" s="48" t="e">
        <f t="shared" ref="N64:N70" si="83">M64/E64</f>
        <v>#DIV/0!</v>
      </c>
      <c r="O64" s="50">
        <f t="shared" ref="O64" si="84">SUBTOTAL(9,O65:O67)</f>
        <v>0</v>
      </c>
      <c r="P64" s="87"/>
      <c r="Q64" s="87"/>
      <c r="R64" s="70">
        <f t="shared" ref="R64" si="85">SUBTOTAL(9,R65:R67)</f>
        <v>0</v>
      </c>
      <c r="S64" s="84"/>
      <c r="T64" s="84"/>
      <c r="U64" s="67">
        <f t="shared" ref="U64" si="86">SUBTOTAL(9,U65:U67)</f>
        <v>0</v>
      </c>
      <c r="V64" s="68">
        <f t="shared" si="6"/>
        <v>0</v>
      </c>
    </row>
    <row r="65" spans="1:22" s="19" customFormat="1" ht="15.75" hidden="1" x14ac:dyDescent="0.25">
      <c r="A65" s="27" t="s">
        <v>63</v>
      </c>
      <c r="B65" s="29" t="s">
        <v>64</v>
      </c>
      <c r="C65" s="35"/>
      <c r="D65" s="34">
        <f>SUBTOTAL(9,D67:D67)</f>
        <v>0</v>
      </c>
      <c r="E65" s="34">
        <f>SUBTOTAL(9,E66:E67)</f>
        <v>0</v>
      </c>
      <c r="F65" s="34">
        <f t="shared" ref="F65:G65" si="87">SUBTOTAL(9,F66:F67)</f>
        <v>0</v>
      </c>
      <c r="G65" s="34">
        <f t="shared" si="87"/>
        <v>0</v>
      </c>
      <c r="H65" s="84"/>
      <c r="I65" s="84"/>
      <c r="J65" s="34">
        <f>SUBTOTAL(9,J66:J67)</f>
        <v>0</v>
      </c>
      <c r="K65" s="84"/>
      <c r="L65" s="84"/>
      <c r="M65" s="50">
        <f>SUBTOTAL(9,M66:M67)</f>
        <v>0</v>
      </c>
      <c r="N65" s="48" t="e">
        <f t="shared" si="83"/>
        <v>#DIV/0!</v>
      </c>
      <c r="O65" s="50">
        <f>SUBTOTAL(9,O66:O67)</f>
        <v>0</v>
      </c>
      <c r="P65" s="87"/>
      <c r="Q65" s="87"/>
      <c r="R65" s="50">
        <f t="shared" ref="R65" si="88">SUBTOTAL(9,R67:R67)</f>
        <v>0</v>
      </c>
      <c r="S65" s="84"/>
      <c r="T65" s="84"/>
      <c r="U65" s="67">
        <f t="shared" ref="U65" si="89">SUBTOTAL(9,U67:U67)</f>
        <v>0</v>
      </c>
      <c r="V65" s="68">
        <f t="shared" si="6"/>
        <v>0</v>
      </c>
    </row>
    <row r="66" spans="1:22" s="47" customFormat="1" ht="31.5" hidden="1" x14ac:dyDescent="0.25">
      <c r="A66" s="51"/>
      <c r="B66" s="31"/>
      <c r="C66" s="32" t="s">
        <v>129</v>
      </c>
      <c r="D66" s="71">
        <v>0</v>
      </c>
      <c r="E66" s="71"/>
      <c r="F66" s="34">
        <f>E66-D66</f>
        <v>0</v>
      </c>
      <c r="G66" s="71"/>
      <c r="H66" s="73" t="s">
        <v>14</v>
      </c>
      <c r="I66" s="74"/>
      <c r="J66" s="71"/>
      <c r="K66" s="73" t="s">
        <v>14</v>
      </c>
      <c r="L66" s="73"/>
      <c r="M66" s="72"/>
      <c r="N66" s="48" t="e">
        <f t="shared" ref="N66" si="90">M66/E66</f>
        <v>#DIV/0!</v>
      </c>
      <c r="O66" s="49">
        <f>E66-M66</f>
        <v>0</v>
      </c>
      <c r="P66" s="65"/>
      <c r="Q66" s="66"/>
      <c r="R66" s="64"/>
      <c r="S66" s="63" t="s">
        <v>14</v>
      </c>
      <c r="T66" s="63"/>
      <c r="U66" s="78">
        <v>0</v>
      </c>
      <c r="V66" s="68">
        <f t="shared" ref="V66" si="91">G66-J66-F66</f>
        <v>0</v>
      </c>
    </row>
    <row r="67" spans="1:22" s="47" customFormat="1" ht="31.5" hidden="1" x14ac:dyDescent="0.25">
      <c r="A67" s="51"/>
      <c r="B67" s="31"/>
      <c r="C67" s="32" t="s">
        <v>128</v>
      </c>
      <c r="D67" s="71">
        <v>0</v>
      </c>
      <c r="E67" s="71"/>
      <c r="F67" s="34">
        <f>E67-D67</f>
        <v>0</v>
      </c>
      <c r="G67" s="71"/>
      <c r="H67" s="73" t="s">
        <v>14</v>
      </c>
      <c r="I67" s="74"/>
      <c r="J67" s="71"/>
      <c r="K67" s="73" t="s">
        <v>14</v>
      </c>
      <c r="L67" s="73"/>
      <c r="M67" s="72"/>
      <c r="N67" s="48" t="e">
        <f t="shared" si="83"/>
        <v>#DIV/0!</v>
      </c>
      <c r="O67" s="49">
        <f>E67-M67</f>
        <v>0</v>
      </c>
      <c r="P67" s="65"/>
      <c r="Q67" s="66"/>
      <c r="R67" s="64"/>
      <c r="S67" s="88" t="s">
        <v>14</v>
      </c>
      <c r="T67" s="63"/>
      <c r="U67" s="78"/>
      <c r="V67" s="68">
        <f t="shared" si="6"/>
        <v>0</v>
      </c>
    </row>
    <row r="68" spans="1:22" s="107" customFormat="1" ht="31.5" x14ac:dyDescent="0.25">
      <c r="A68" s="27" t="s">
        <v>39</v>
      </c>
      <c r="B68" s="28" t="s">
        <v>40</v>
      </c>
      <c r="C68" s="33"/>
      <c r="D68" s="34">
        <f>SUBTOTAL(9,D69:D70)</f>
        <v>0</v>
      </c>
      <c r="E68" s="34">
        <f>SUBTOTAL(9,E69:E70)</f>
        <v>210000</v>
      </c>
      <c r="F68" s="34">
        <f>SUBTOTAL(9,F69:F70)</f>
        <v>210000</v>
      </c>
      <c r="G68" s="34">
        <f>SUBTOTAL(9,G69:G70)</f>
        <v>210000</v>
      </c>
      <c r="H68" s="84"/>
      <c r="I68" s="84"/>
      <c r="J68" s="34">
        <f>SUBTOTAL(9,J69:J70)</f>
        <v>0</v>
      </c>
      <c r="K68" s="84"/>
      <c r="L68" s="84"/>
      <c r="M68" s="50">
        <f>SUBTOTAL(9,M69:M70)</f>
        <v>209749.44</v>
      </c>
      <c r="N68" s="48">
        <f t="shared" si="83"/>
        <v>0.99880685714285711</v>
      </c>
      <c r="O68" s="50">
        <f>SUBTOTAL(9,O69:O70)</f>
        <v>250.55999999999767</v>
      </c>
      <c r="P68" s="87"/>
      <c r="Q68" s="87"/>
      <c r="R68" s="70">
        <f>SUBTOTAL(9,R69:R70)</f>
        <v>250.55999999999767</v>
      </c>
      <c r="S68" s="84"/>
      <c r="T68" s="84"/>
      <c r="U68" s="67">
        <f>SUBTOTAL(9,U69:U96)</f>
        <v>0</v>
      </c>
      <c r="V68" s="68">
        <f t="shared" ref="V68:V70" si="92">G68-J68-F68</f>
        <v>0</v>
      </c>
    </row>
    <row r="69" spans="1:22" s="107" customFormat="1" ht="15.75" x14ac:dyDescent="0.25">
      <c r="A69" s="27" t="s">
        <v>65</v>
      </c>
      <c r="B69" s="29" t="s">
        <v>66</v>
      </c>
      <c r="C69" s="35"/>
      <c r="D69" s="34">
        <f>SUBTOTAL(9,D70:D70)</f>
        <v>0</v>
      </c>
      <c r="E69" s="34">
        <f>SUBTOTAL(9,E70:E70)</f>
        <v>210000</v>
      </c>
      <c r="F69" s="34">
        <f>SUBTOTAL(9,F70:F70)</f>
        <v>210000</v>
      </c>
      <c r="G69" s="34">
        <f>SUBTOTAL(9,G70:G70)</f>
        <v>210000</v>
      </c>
      <c r="H69" s="84"/>
      <c r="I69" s="84"/>
      <c r="J69" s="34">
        <f>SUBTOTAL(9,J70:J70)</f>
        <v>0</v>
      </c>
      <c r="K69" s="84"/>
      <c r="L69" s="84"/>
      <c r="M69" s="50">
        <f>SUBTOTAL(9,M70:M70)</f>
        <v>209749.44</v>
      </c>
      <c r="N69" s="48">
        <f t="shared" si="83"/>
        <v>0.99880685714285711</v>
      </c>
      <c r="O69" s="50">
        <f>SUBTOTAL(9,O70:O70)</f>
        <v>250.55999999999767</v>
      </c>
      <c r="P69" s="87"/>
      <c r="Q69" s="87"/>
      <c r="R69" s="50">
        <f>SUBTOTAL(9,R70:R70)</f>
        <v>250.55999999999767</v>
      </c>
      <c r="S69" s="84"/>
      <c r="T69" s="84"/>
      <c r="U69" s="67">
        <f>SUBTOTAL(9,U70:U70)</f>
        <v>0</v>
      </c>
      <c r="V69" s="68">
        <f t="shared" si="92"/>
        <v>0</v>
      </c>
    </row>
    <row r="70" spans="1:22" s="19" customFormat="1" ht="28.5" customHeight="1" x14ac:dyDescent="0.25">
      <c r="A70" s="51" t="s">
        <v>202</v>
      </c>
      <c r="B70" s="31" t="s">
        <v>201</v>
      </c>
      <c r="C70" s="32" t="s">
        <v>128</v>
      </c>
      <c r="D70" s="71">
        <v>0</v>
      </c>
      <c r="E70" s="71">
        <v>210000</v>
      </c>
      <c r="F70" s="34">
        <f>E70-D70</f>
        <v>210000</v>
      </c>
      <c r="G70" s="71">
        <v>210000</v>
      </c>
      <c r="H70" s="73" t="s">
        <v>83</v>
      </c>
      <c r="I70" s="74"/>
      <c r="J70" s="71">
        <v>0</v>
      </c>
      <c r="K70" s="73" t="s">
        <v>14</v>
      </c>
      <c r="L70" s="73"/>
      <c r="M70" s="72">
        <v>209749.44</v>
      </c>
      <c r="N70" s="48">
        <f t="shared" si="83"/>
        <v>0.99880685714285711</v>
      </c>
      <c r="O70" s="49">
        <f>E70-M70</f>
        <v>250.55999999999767</v>
      </c>
      <c r="P70" s="65" t="s">
        <v>301</v>
      </c>
      <c r="Q70" s="66"/>
      <c r="R70" s="64">
        <f t="shared" ref="R70" si="93">O70</f>
        <v>250.55999999999767</v>
      </c>
      <c r="S70" s="63" t="s">
        <v>95</v>
      </c>
      <c r="T70" s="63" t="s">
        <v>257</v>
      </c>
      <c r="U70" s="69">
        <v>0</v>
      </c>
      <c r="V70" s="68">
        <f t="shared" si="92"/>
        <v>0</v>
      </c>
    </row>
    <row r="71" spans="1:22" s="107" customFormat="1" ht="15.75" x14ac:dyDescent="0.25">
      <c r="A71" s="27" t="s">
        <v>43</v>
      </c>
      <c r="B71" s="28" t="s">
        <v>44</v>
      </c>
      <c r="C71" s="33"/>
      <c r="D71" s="34">
        <f>SUBTOTAL(9,D72:D75)</f>
        <v>196146</v>
      </c>
      <c r="E71" s="34">
        <f>SUBTOTAL(9,E72:E75)</f>
        <v>176568</v>
      </c>
      <c r="F71" s="34">
        <f>SUBTOTAL(9,F72:F75)</f>
        <v>-19578</v>
      </c>
      <c r="G71" s="34">
        <f>SUBTOTAL(9,G72:G75)</f>
        <v>313909</v>
      </c>
      <c r="H71" s="84"/>
      <c r="I71" s="84"/>
      <c r="J71" s="34">
        <f>SUBTOTAL(9,J72:J75)</f>
        <v>333487</v>
      </c>
      <c r="K71" s="84"/>
      <c r="L71" s="84"/>
      <c r="M71" s="50">
        <f>SUBTOTAL(9,M72:M75)</f>
        <v>176298</v>
      </c>
      <c r="N71" s="48">
        <f t="shared" ref="N71:N75" si="94">M71/E71</f>
        <v>0.99847084409406006</v>
      </c>
      <c r="O71" s="50">
        <f>SUBTOTAL(9,O72:O75)</f>
        <v>270</v>
      </c>
      <c r="P71" s="87"/>
      <c r="Q71" s="87"/>
      <c r="R71" s="70">
        <f>SUBTOTAL(9,R72:R75)</f>
        <v>270</v>
      </c>
      <c r="S71" s="84"/>
      <c r="T71" s="84"/>
      <c r="U71" s="67">
        <f>SUBTOTAL(9,U72:U75)</f>
        <v>0</v>
      </c>
      <c r="V71" s="68">
        <f>G71-J71-F71</f>
        <v>0</v>
      </c>
    </row>
    <row r="72" spans="1:22" s="107" customFormat="1" ht="15.75" x14ac:dyDescent="0.25">
      <c r="A72" s="27" t="s">
        <v>67</v>
      </c>
      <c r="B72" s="29" t="s">
        <v>68</v>
      </c>
      <c r="C72" s="35"/>
      <c r="D72" s="34">
        <f>SUBTOTAL(9,D73:D75)</f>
        <v>196146</v>
      </c>
      <c r="E72" s="34">
        <f>SUBTOTAL(9,E73:E75)</f>
        <v>176568</v>
      </c>
      <c r="F72" s="34">
        <f>SUBTOTAL(9,F73:F75)</f>
        <v>-19578</v>
      </c>
      <c r="G72" s="34">
        <f>SUBTOTAL(9,G73:G75)</f>
        <v>313909</v>
      </c>
      <c r="H72" s="84"/>
      <c r="I72" s="84"/>
      <c r="J72" s="34">
        <f>SUBTOTAL(9,J73:J75)</f>
        <v>333487</v>
      </c>
      <c r="K72" s="84"/>
      <c r="L72" s="84"/>
      <c r="M72" s="50">
        <f>SUBTOTAL(9,M73:M75)</f>
        <v>176298</v>
      </c>
      <c r="N72" s="48">
        <f t="shared" si="94"/>
        <v>0.99847084409406006</v>
      </c>
      <c r="O72" s="50">
        <f>SUBTOTAL(9,O73:O75)</f>
        <v>270</v>
      </c>
      <c r="P72" s="87"/>
      <c r="Q72" s="87"/>
      <c r="R72" s="50">
        <f>SUBTOTAL(9,R73:R75)</f>
        <v>270</v>
      </c>
      <c r="S72" s="84"/>
      <c r="T72" s="84"/>
      <c r="U72" s="67">
        <f>SUBTOTAL(9,U73:U75)</f>
        <v>0</v>
      </c>
      <c r="V72" s="68">
        <f>G72-J72-F72</f>
        <v>0</v>
      </c>
    </row>
    <row r="73" spans="1:22" s="19" customFormat="1" ht="78.75" x14ac:dyDescent="0.25">
      <c r="A73" s="30" t="s">
        <v>180</v>
      </c>
      <c r="B73" s="31" t="s">
        <v>181</v>
      </c>
      <c r="C73" s="32" t="s">
        <v>128</v>
      </c>
      <c r="D73" s="71">
        <v>196146</v>
      </c>
      <c r="E73" s="71">
        <v>26568</v>
      </c>
      <c r="F73" s="34">
        <f>E73-D73</f>
        <v>-169578</v>
      </c>
      <c r="G73" s="83">
        <v>163909</v>
      </c>
      <c r="H73" s="101" t="s">
        <v>91</v>
      </c>
      <c r="I73" s="101" t="s">
        <v>302</v>
      </c>
      <c r="J73" s="71">
        <v>333487</v>
      </c>
      <c r="K73" s="73" t="s">
        <v>92</v>
      </c>
      <c r="L73" s="102" t="s">
        <v>297</v>
      </c>
      <c r="M73" s="81">
        <v>26568</v>
      </c>
      <c r="N73" s="48">
        <f t="shared" si="94"/>
        <v>1</v>
      </c>
      <c r="O73" s="49">
        <f>E73-M73</f>
        <v>0</v>
      </c>
      <c r="P73" s="66" t="s">
        <v>303</v>
      </c>
      <c r="Q73" s="66"/>
      <c r="R73" s="64">
        <f t="shared" ref="R73:R74" si="95">O73</f>
        <v>0</v>
      </c>
      <c r="S73" s="63" t="s">
        <v>14</v>
      </c>
      <c r="T73" s="63"/>
      <c r="U73" s="69"/>
      <c r="V73" s="68">
        <f>G73-J73-F73</f>
        <v>0</v>
      </c>
    </row>
    <row r="74" spans="1:22" s="107" customFormat="1" ht="249.75" customHeight="1" x14ac:dyDescent="0.25">
      <c r="A74" s="51" t="s">
        <v>243</v>
      </c>
      <c r="B74" s="31" t="s">
        <v>244</v>
      </c>
      <c r="C74" s="32" t="s">
        <v>129</v>
      </c>
      <c r="D74" s="71">
        <v>0</v>
      </c>
      <c r="E74" s="71">
        <v>150000</v>
      </c>
      <c r="F74" s="34">
        <f t="shared" ref="F74" si="96">E74-D74</f>
        <v>150000</v>
      </c>
      <c r="G74" s="83">
        <v>150000</v>
      </c>
      <c r="H74" s="101" t="s">
        <v>83</v>
      </c>
      <c r="I74" s="101"/>
      <c r="J74" s="71"/>
      <c r="K74" s="73" t="s">
        <v>14</v>
      </c>
      <c r="L74" s="102"/>
      <c r="M74" s="81">
        <v>149730</v>
      </c>
      <c r="N74" s="48">
        <f t="shared" ref="N74" si="97">M74/E74</f>
        <v>0.99819999999999998</v>
      </c>
      <c r="O74" s="49">
        <f>E74-M74</f>
        <v>270</v>
      </c>
      <c r="P74" s="66" t="s">
        <v>290</v>
      </c>
      <c r="Q74" s="66"/>
      <c r="R74" s="64">
        <f t="shared" si="95"/>
        <v>270</v>
      </c>
      <c r="S74" s="63" t="s">
        <v>138</v>
      </c>
      <c r="T74" s="63"/>
      <c r="U74" s="69">
        <v>0</v>
      </c>
      <c r="V74" s="68">
        <f>G74-J74-F74</f>
        <v>0</v>
      </c>
    </row>
    <row r="75" spans="1:22" s="19" customFormat="1" ht="31.5" hidden="1" x14ac:dyDescent="0.25">
      <c r="A75" s="90" t="s">
        <v>211</v>
      </c>
      <c r="B75" s="29" t="s">
        <v>212</v>
      </c>
      <c r="C75" s="32" t="s">
        <v>129</v>
      </c>
      <c r="D75" s="36">
        <v>0</v>
      </c>
      <c r="E75" s="36"/>
      <c r="F75" s="34">
        <f>E75-D75</f>
        <v>0</v>
      </c>
      <c r="G75" s="36"/>
      <c r="H75" s="63" t="s">
        <v>14</v>
      </c>
      <c r="I75" s="63"/>
      <c r="J75" s="36">
        <v>0</v>
      </c>
      <c r="K75" s="63"/>
      <c r="L75" s="63"/>
      <c r="M75" s="64"/>
      <c r="N75" s="48" t="e">
        <f t="shared" si="94"/>
        <v>#DIV/0!</v>
      </c>
      <c r="O75" s="49">
        <f>E75-M75</f>
        <v>0</v>
      </c>
      <c r="P75" s="99"/>
      <c r="Q75" s="86"/>
      <c r="R75" s="64"/>
      <c r="S75" s="63" t="s">
        <v>14</v>
      </c>
      <c r="T75" s="63"/>
      <c r="U75" s="69"/>
      <c r="V75" s="68">
        <f>G75-J75-F75</f>
        <v>0</v>
      </c>
    </row>
    <row r="76" spans="1:22" s="18" customFormat="1" ht="31.5" hidden="1" x14ac:dyDescent="0.25">
      <c r="A76" s="27" t="s">
        <v>51</v>
      </c>
      <c r="B76" s="28" t="s">
        <v>52</v>
      </c>
      <c r="C76" s="33"/>
      <c r="D76" s="34">
        <f>SUBTOTAL(9,D77:D103)</f>
        <v>0</v>
      </c>
      <c r="E76" s="34">
        <f>SUBTOTAL(9,E77:E103)</f>
        <v>0</v>
      </c>
      <c r="F76" s="34">
        <f>SUBTOTAL(9,F77:F103)</f>
        <v>0</v>
      </c>
      <c r="G76" s="34">
        <f>SUBTOTAL(9,G77:G103)</f>
        <v>0</v>
      </c>
      <c r="H76" s="84"/>
      <c r="I76" s="84"/>
      <c r="J76" s="34">
        <f>SUBTOTAL(9,J77:J103)</f>
        <v>0</v>
      </c>
      <c r="K76" s="84"/>
      <c r="L76" s="84"/>
      <c r="M76" s="50">
        <f>SUBTOTAL(9,M77:M103)</f>
        <v>0</v>
      </c>
      <c r="N76" s="48" t="e">
        <f t="shared" ref="N76:N78" si="98">M76/E76</f>
        <v>#DIV/0!</v>
      </c>
      <c r="O76" s="50">
        <f>SUBTOTAL(9,O77:O103)</f>
        <v>0</v>
      </c>
      <c r="P76" s="112"/>
      <c r="Q76" s="112"/>
      <c r="R76" s="70">
        <f>SUBTOTAL(9,R77:R103)</f>
        <v>0</v>
      </c>
      <c r="S76" s="84"/>
      <c r="T76" s="84"/>
      <c r="U76" s="67">
        <f>SUBTOTAL(9,U77:U103)</f>
        <v>0</v>
      </c>
      <c r="V76" s="19"/>
    </row>
    <row r="77" spans="1:22" s="18" customFormat="1" ht="15.75" hidden="1" x14ac:dyDescent="0.25">
      <c r="A77" s="27" t="s">
        <v>71</v>
      </c>
      <c r="B77" s="29" t="s">
        <v>72</v>
      </c>
      <c r="C77" s="35"/>
      <c r="D77" s="34">
        <f>SUBTOTAL(9,D78:D103)</f>
        <v>0</v>
      </c>
      <c r="E77" s="34">
        <f>SUBTOTAL(9,E78:E103)</f>
        <v>0</v>
      </c>
      <c r="F77" s="34">
        <f>SUBTOTAL(9,F78:F103)</f>
        <v>0</v>
      </c>
      <c r="G77" s="34">
        <f>SUBTOTAL(9,G78:G104)</f>
        <v>0</v>
      </c>
      <c r="H77" s="84"/>
      <c r="I77" s="84"/>
      <c r="J77" s="34">
        <f>SUBTOTAL(9,J78:J103)</f>
        <v>0</v>
      </c>
      <c r="K77" s="84"/>
      <c r="L77" s="84"/>
      <c r="M77" s="50">
        <f>SUBTOTAL(9,M78:M103)</f>
        <v>0</v>
      </c>
      <c r="N77" s="48" t="e">
        <f t="shared" si="98"/>
        <v>#DIV/0!</v>
      </c>
      <c r="O77" s="50">
        <f>SUBTOTAL(9,O78:O103)</f>
        <v>0</v>
      </c>
      <c r="P77" s="112"/>
      <c r="Q77" s="112"/>
      <c r="R77" s="50">
        <f>SUBTOTAL(9,R78:R103)</f>
        <v>0</v>
      </c>
      <c r="S77" s="84"/>
      <c r="T77" s="84"/>
      <c r="U77" s="67">
        <f>SUBTOTAL(9,U78:U103)</f>
        <v>0</v>
      </c>
      <c r="V77" s="19"/>
    </row>
    <row r="78" spans="1:22" s="19" customFormat="1" ht="47.25" hidden="1" x14ac:dyDescent="0.25">
      <c r="A78" s="30" t="s">
        <v>217</v>
      </c>
      <c r="B78" s="31" t="s">
        <v>218</v>
      </c>
      <c r="C78" s="32" t="s">
        <v>128</v>
      </c>
      <c r="D78" s="36"/>
      <c r="E78" s="36"/>
      <c r="F78" s="34">
        <f>E78-D78</f>
        <v>0</v>
      </c>
      <c r="G78" s="36"/>
      <c r="H78" s="63" t="s">
        <v>14</v>
      </c>
      <c r="I78" s="63"/>
      <c r="J78" s="36"/>
      <c r="K78" s="63" t="s">
        <v>14</v>
      </c>
      <c r="L78" s="63"/>
      <c r="M78" s="64"/>
      <c r="N78" s="48" t="e">
        <f t="shared" si="98"/>
        <v>#DIV/0!</v>
      </c>
      <c r="O78" s="49">
        <f>E78-M78</f>
        <v>0</v>
      </c>
      <c r="P78" s="66"/>
      <c r="Q78" s="86"/>
      <c r="R78" s="64">
        <f t="shared" ref="R78" si="99">O78</f>
        <v>0</v>
      </c>
      <c r="S78" s="63" t="s">
        <v>14</v>
      </c>
      <c r="T78" s="63"/>
      <c r="U78" s="69"/>
    </row>
    <row r="79" spans="1:22" s="18" customFormat="1" ht="22.5" customHeight="1" x14ac:dyDescent="0.25">
      <c r="A79" s="30"/>
      <c r="B79" s="31"/>
      <c r="C79" s="32"/>
      <c r="D79" s="36"/>
      <c r="E79" s="36"/>
      <c r="F79" s="34"/>
      <c r="G79" s="36"/>
      <c r="H79" s="63"/>
      <c r="I79" s="63"/>
      <c r="J79" s="36"/>
      <c r="K79" s="63"/>
      <c r="L79" s="63"/>
      <c r="M79" s="64"/>
      <c r="N79" s="48"/>
      <c r="O79" s="49"/>
      <c r="P79" s="86"/>
      <c r="Q79" s="86"/>
      <c r="R79" s="64"/>
      <c r="S79" s="63"/>
      <c r="T79" s="63"/>
      <c r="U79" s="69"/>
      <c r="V79" s="19"/>
    </row>
    <row r="80" spans="1:22" s="18" customFormat="1" ht="23.45" hidden="1" customHeight="1" x14ac:dyDescent="0.25">
      <c r="A80" s="27" t="s">
        <v>35</v>
      </c>
      <c r="B80" s="28" t="s">
        <v>36</v>
      </c>
      <c r="C80" s="33"/>
      <c r="D80" s="34">
        <f>SUBTOTAL(9,D81:D107)</f>
        <v>0</v>
      </c>
      <c r="E80" s="34">
        <f>SUBTOTAL(9,E81:E107)</f>
        <v>0</v>
      </c>
      <c r="F80" s="34">
        <f>SUBTOTAL(9,F81:F107)</f>
        <v>0</v>
      </c>
      <c r="G80" s="34">
        <f>SUBTOTAL(9,G81:G107)</f>
        <v>0</v>
      </c>
      <c r="H80" s="84"/>
      <c r="I80" s="84"/>
      <c r="J80" s="34">
        <f>SUBTOTAL(9,J81:J107)</f>
        <v>0</v>
      </c>
      <c r="K80" s="84"/>
      <c r="L80" s="84"/>
      <c r="M80" s="50">
        <f>SUBTOTAL(9,M81:M107)</f>
        <v>0</v>
      </c>
      <c r="N80" s="48" t="e">
        <f t="shared" ref="N80:N82" si="100">M80/E80</f>
        <v>#DIV/0!</v>
      </c>
      <c r="O80" s="50">
        <f>SUBTOTAL(9,O81:O107)</f>
        <v>0</v>
      </c>
      <c r="P80" s="112"/>
      <c r="Q80" s="112"/>
      <c r="R80" s="70">
        <f>SUBTOTAL(9,R81:R107)</f>
        <v>0</v>
      </c>
      <c r="S80" s="84"/>
      <c r="T80" s="84"/>
      <c r="U80" s="67">
        <f>SUBTOTAL(9,U81:U107)</f>
        <v>0</v>
      </c>
      <c r="V80" s="19"/>
    </row>
    <row r="81" spans="1:22" s="18" customFormat="1" ht="18.95" hidden="1" customHeight="1" x14ac:dyDescent="0.25">
      <c r="A81" s="27" t="s">
        <v>179</v>
      </c>
      <c r="B81" s="29" t="s">
        <v>64</v>
      </c>
      <c r="C81" s="35"/>
      <c r="D81" s="34">
        <f>SUBTOTAL(9,D82:D107)</f>
        <v>0</v>
      </c>
      <c r="E81" s="34">
        <f>SUBTOTAL(9,E82:E107)</f>
        <v>0</v>
      </c>
      <c r="F81" s="34">
        <f>SUBTOTAL(9,F82:F107)</f>
        <v>0</v>
      </c>
      <c r="G81" s="34">
        <f>SUBTOTAL(9,G82:G108)</f>
        <v>0</v>
      </c>
      <c r="H81" s="84"/>
      <c r="I81" s="84"/>
      <c r="J81" s="34">
        <f>SUBTOTAL(9,J82:J107)</f>
        <v>0</v>
      </c>
      <c r="K81" s="84"/>
      <c r="L81" s="84"/>
      <c r="M81" s="50">
        <f>SUBTOTAL(9,M82:M107)</f>
        <v>0</v>
      </c>
      <c r="N81" s="48" t="e">
        <f t="shared" si="100"/>
        <v>#DIV/0!</v>
      </c>
      <c r="O81" s="50">
        <f>SUBTOTAL(9,O82:O107)</f>
        <v>0</v>
      </c>
      <c r="P81" s="112"/>
      <c r="Q81" s="112"/>
      <c r="R81" s="50">
        <f>SUBTOTAL(9,R82:R107)</f>
        <v>0</v>
      </c>
      <c r="S81" s="84"/>
      <c r="T81" s="84"/>
      <c r="U81" s="67">
        <f>SUBTOTAL(9,U82:U107)</f>
        <v>0</v>
      </c>
      <c r="V81" s="19"/>
    </row>
    <row r="82" spans="1:22" s="18" customFormat="1" ht="22.5" hidden="1" customHeight="1" x14ac:dyDescent="0.25">
      <c r="A82" s="30" t="s">
        <v>178</v>
      </c>
      <c r="B82" s="31" t="s">
        <v>304</v>
      </c>
      <c r="C82" s="32" t="s">
        <v>97</v>
      </c>
      <c r="D82" s="36"/>
      <c r="E82" s="36"/>
      <c r="F82" s="34">
        <f>E82-D82</f>
        <v>0</v>
      </c>
      <c r="G82" s="36"/>
      <c r="H82" s="63" t="s">
        <v>14</v>
      </c>
      <c r="I82" s="63"/>
      <c r="J82" s="36"/>
      <c r="K82" s="63" t="s">
        <v>14</v>
      </c>
      <c r="L82" s="63"/>
      <c r="M82" s="64"/>
      <c r="N82" s="48" t="e">
        <f t="shared" si="100"/>
        <v>#DIV/0!</v>
      </c>
      <c r="O82" s="49">
        <f>E82-M82</f>
        <v>0</v>
      </c>
      <c r="P82" s="86"/>
      <c r="Q82" s="86"/>
      <c r="R82" s="64"/>
      <c r="S82" s="63" t="s">
        <v>14</v>
      </c>
      <c r="T82" s="63"/>
      <c r="U82" s="69"/>
      <c r="V82" s="19"/>
    </row>
    <row r="83" spans="1:22" s="17" customFormat="1" ht="15.75" x14ac:dyDescent="0.25">
      <c r="A83" s="52"/>
      <c r="B83" s="59"/>
      <c r="C83" s="59"/>
      <c r="D83" s="60"/>
      <c r="E83" s="52"/>
      <c r="F83" s="52"/>
      <c r="G83" s="61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</row>
    <row r="84" spans="1:22" s="17" customFormat="1" ht="15.75" x14ac:dyDescent="0.25">
      <c r="A84" s="52"/>
      <c r="B84" s="16" t="s">
        <v>163</v>
      </c>
      <c r="C84" s="52"/>
      <c r="D84" s="52"/>
      <c r="E84" s="52"/>
      <c r="F84" s="52"/>
      <c r="G84" s="61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</row>
    <row r="85" spans="1:22" s="17" customFormat="1" ht="18.75" customHeight="1" x14ac:dyDescent="0.25">
      <c r="A85" s="52"/>
      <c r="B85" s="62" t="s">
        <v>142</v>
      </c>
      <c r="C85" s="59"/>
      <c r="D85" s="60"/>
      <c r="E85" s="52"/>
      <c r="F85" s="52"/>
      <c r="G85" s="61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</row>
  </sheetData>
  <sheetProtection formatCells="0" formatColumns="0" formatRows="0" insertRows="0" deleteRows="0" sort="0" autoFilter="0"/>
  <mergeCells count="23">
    <mergeCell ref="J9:L9"/>
    <mergeCell ref="G8:L8"/>
    <mergeCell ref="A9:A10"/>
    <mergeCell ref="B9:B10"/>
    <mergeCell ref="C8:C10"/>
    <mergeCell ref="D9:D10"/>
    <mergeCell ref="G9:I9"/>
    <mergeCell ref="Q5:U5"/>
    <mergeCell ref="U8:U10"/>
    <mergeCell ref="M9:M10"/>
    <mergeCell ref="D8:F8"/>
    <mergeCell ref="E9:E10"/>
    <mergeCell ref="F9:F10"/>
    <mergeCell ref="Q9:Q10"/>
    <mergeCell ref="M8:T8"/>
    <mergeCell ref="A6:K6"/>
    <mergeCell ref="A8:B8"/>
    <mergeCell ref="P9:P10"/>
    <mergeCell ref="R9:T9"/>
    <mergeCell ref="L6:N6"/>
    <mergeCell ref="O6:P6"/>
    <mergeCell ref="O9:O10"/>
    <mergeCell ref="N9:N10"/>
  </mergeCells>
  <phoneticPr fontId="20" type="noConversion"/>
  <pageMargins left="0.11811023622047245" right="0.11811023622047245" top="0.55118110236220474" bottom="0.55118110236220474" header="0.11811023622047245" footer="0.11811023622047245"/>
  <pageSetup paperSize="8" scale="42" orientation="landscape" r:id="rId1"/>
  <headerFooter>
    <oddFooter>&amp;C&amp;"Arial Narrow,Normalny"&amp;10INFORMACJA PÓŁROCZNA I ROCZNA O REALIZACJI DZIELNICOWYCH PROJEKTÓW INWESTYCYJNYCH&amp;R&amp;"Arial Narrow,Normalny"&amp;10wersja F5.2020.02</oddFooter>
  </headerFooter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errorTitle="BŁĄD" error="Proszę wybrać z listy!" promptTitle="UWAGA" prompt="Należy wybrać z listy!" xr:uid="{00000000-0002-0000-0000-000000000000}">
          <x14:formula1>
            <xm:f>'Arkusz pomocniczy'!$A$3:$A$13</xm:f>
          </x14:formula1>
          <xm:sqref>A13 A28 A41 A52 A64 A71 A76 A68 A80</xm:sqref>
        </x14:dataValidation>
        <x14:dataValidation type="list" allowBlank="1" showInputMessage="1" showErrorMessage="1" errorTitle="BŁĄD" error="Proszę wybrać z listy!" promptTitle="UWAGA" prompt="Należy wybrać z listy!" xr:uid="{00000000-0002-0000-0000-000001000000}">
          <x14:formula1>
            <xm:f>'Arkusz pomocniczy'!$B$3:$B$13</xm:f>
          </x14:formula1>
          <xm:sqref>B13 B28 B41 B52 B64 B71 B76 B68 B80</xm:sqref>
        </x14:dataValidation>
        <x14:dataValidation type="list" allowBlank="1" showInputMessage="1" showErrorMessage="1" xr:uid="{00000000-0002-0000-0000-000002000000}">
          <x14:formula1>
            <xm:f>'Arkusz pomocniczy'!$J$1:$J$3</xm:f>
          </x14:formula1>
          <xm:sqref>L6</xm:sqref>
        </x14:dataValidation>
        <x14:dataValidation type="list" allowBlank="1" showInputMessage="1" showErrorMessage="1" xr:uid="{00000000-0002-0000-0000-000003000000}">
          <x14:formula1>
            <xm:f>'Arkusz pomocniczy'!$L$2:$L$13</xm:f>
          </x14:formula1>
          <xm:sqref>O6:P6</xm:sqref>
        </x14:dataValidation>
        <x14:dataValidation type="list" allowBlank="1" showInputMessage="1" showErrorMessage="1" errorTitle="BŁĄD" error="Proszę wybrać z listy!" promptTitle="UWAGA" prompt="Należy wybrać z listy!" xr:uid="{00000000-0002-0000-0000-000004000000}">
          <x14:formula1>
            <xm:f>'Arkusz pomocniczy'!$D$3:$D$27</xm:f>
          </x14:formula1>
          <xm:sqref>B14 B29 B42 B46 B53 B69 B72 B77 B65 B81 B37</xm:sqref>
        </x14:dataValidation>
        <x14:dataValidation type="list" allowBlank="1" showInputMessage="1" showErrorMessage="1" errorTitle="BŁĄD" error="Proszę wybrać z listy!" promptTitle="UWAGA" prompt="Należy wybrać z listy!" xr:uid="{00000000-0002-0000-0000-000005000000}">
          <x14:formula1>
            <xm:f>'Arkusz pomocniczy'!$C$3:$C$27</xm:f>
          </x14:formula1>
          <xm:sqref>A14 A29 A42 A46 A53 A69 A72 A77 A65 A81 A37</xm:sqref>
        </x14:dataValidation>
        <x14:dataValidation type="list" allowBlank="1" showInputMessage="1" showErrorMessage="1" errorTitle="BŁĄD" error="Proszę wybrać z listy!" promptTitle="UWAGA" prompt="Należy wybrać z listy!" xr:uid="{00000000-0002-0000-0000-000006000000}">
          <x14:formula1>
            <xm:f>'Arkusz pomocniczy'!$F$3:$F$11</xm:f>
          </x14:formula1>
          <xm:sqref>H15:H27 H30:H82</xm:sqref>
        </x14:dataValidation>
        <x14:dataValidation type="list" allowBlank="1" showInputMessage="1" showErrorMessage="1" errorTitle="BŁĄD" error="Proszę wybrać z listy!" promptTitle="UWAGA" prompt="Należy wybrać z listy!" xr:uid="{00000000-0002-0000-0000-000007000000}">
          <x14:formula1>
            <xm:f>'Arkusz pomocniczy'!$E$3:$E$39</xm:f>
          </x14:formula1>
          <xm:sqref>C15:C27 C30:C82</xm:sqref>
        </x14:dataValidation>
        <x14:dataValidation type="list" allowBlank="1" showInputMessage="1" showErrorMessage="1" errorTitle="BŁĄD" error="Proszę wybrać z listy!" promptTitle="UWAGA" prompt="Należy wybrać z listy!" xr:uid="{00000000-0002-0000-0000-000008000000}">
          <x14:formula1>
            <xm:f>'Arkusz pomocniczy'!$G$3:$G$16</xm:f>
          </x14:formula1>
          <xm:sqref>K15:K27 K30:K82</xm:sqref>
        </x14:dataValidation>
        <x14:dataValidation type="list" allowBlank="1" showInputMessage="1" showErrorMessage="1" errorTitle="BŁĄD" error="Proszę wybrać z listy!" promptTitle="UWAGA" prompt="Należy wybrać z listy!" xr:uid="{00000000-0002-0000-0000-000009000000}">
          <x14:formula1>
            <xm:f>'Arkusz pomocniczy'!$H$3:$H$15</xm:f>
          </x14:formula1>
          <xm:sqref>S15:S27 S30:S82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1"/>
  <sheetViews>
    <sheetView workbookViewId="0">
      <selection activeCell="D10" sqref="D10"/>
    </sheetView>
  </sheetViews>
  <sheetFormatPr defaultColWidth="9.140625" defaultRowHeight="15" x14ac:dyDescent="0.25"/>
  <cols>
    <col min="1" max="1" width="25.5703125" style="37" customWidth="1"/>
    <col min="2" max="2" width="37.5703125" style="37" customWidth="1"/>
    <col min="3" max="3" width="35" style="37" customWidth="1"/>
    <col min="4" max="4" width="37.5703125" style="37" customWidth="1"/>
    <col min="5" max="5" width="47.42578125" style="37" customWidth="1"/>
    <col min="6" max="6" width="39.5703125" style="37" customWidth="1"/>
    <col min="7" max="8" width="41.42578125" style="37" customWidth="1"/>
    <col min="9" max="16384" width="9.140625" style="37"/>
  </cols>
  <sheetData>
    <row r="1" spans="1:12" x14ac:dyDescent="0.25">
      <c r="J1" s="38" t="s">
        <v>147</v>
      </c>
    </row>
    <row r="2" spans="1:12" ht="33.75" customHeight="1" x14ac:dyDescent="0.25">
      <c r="A2" s="1" t="s">
        <v>6</v>
      </c>
      <c r="B2" s="1" t="s">
        <v>7</v>
      </c>
      <c r="C2" s="39" t="s">
        <v>8</v>
      </c>
      <c r="D2" s="39" t="s">
        <v>9</v>
      </c>
      <c r="E2" s="39" t="s">
        <v>74</v>
      </c>
      <c r="F2" s="40" t="s">
        <v>79</v>
      </c>
      <c r="G2" s="40" t="s">
        <v>93</v>
      </c>
      <c r="H2" s="40" t="s">
        <v>94</v>
      </c>
      <c r="J2" s="40" t="s">
        <v>146</v>
      </c>
      <c r="L2" s="41" t="s">
        <v>147</v>
      </c>
    </row>
    <row r="3" spans="1:12" ht="33.75" customHeight="1" x14ac:dyDescent="0.25">
      <c r="A3" s="2" t="s">
        <v>10</v>
      </c>
      <c r="B3" s="2" t="s">
        <v>11</v>
      </c>
      <c r="C3" s="2" t="s">
        <v>12</v>
      </c>
      <c r="D3" s="2" t="s">
        <v>13</v>
      </c>
      <c r="E3" s="2" t="s">
        <v>97</v>
      </c>
      <c r="F3" s="2" t="s">
        <v>14</v>
      </c>
      <c r="G3" s="2" t="s">
        <v>14</v>
      </c>
      <c r="H3" s="2" t="s">
        <v>14</v>
      </c>
      <c r="J3" s="1" t="s">
        <v>148</v>
      </c>
      <c r="L3" s="37">
        <v>2019</v>
      </c>
    </row>
    <row r="4" spans="1:12" ht="34.5" x14ac:dyDescent="0.25">
      <c r="A4" s="3" t="s">
        <v>15</v>
      </c>
      <c r="B4" s="4" t="s">
        <v>16</v>
      </c>
      <c r="C4" s="5" t="s">
        <v>17</v>
      </c>
      <c r="D4" s="6" t="s">
        <v>18</v>
      </c>
      <c r="E4" s="7" t="s">
        <v>98</v>
      </c>
      <c r="F4" s="42" t="s">
        <v>80</v>
      </c>
      <c r="G4" s="8" t="s">
        <v>150</v>
      </c>
      <c r="H4" s="8" t="s">
        <v>84</v>
      </c>
      <c r="L4" s="37">
        <v>2020</v>
      </c>
    </row>
    <row r="5" spans="1:12" ht="45.75" x14ac:dyDescent="0.25">
      <c r="A5" s="3" t="s">
        <v>19</v>
      </c>
      <c r="B5" s="4" t="s">
        <v>20</v>
      </c>
      <c r="C5" s="5" t="s">
        <v>21</v>
      </c>
      <c r="D5" s="6" t="s">
        <v>22</v>
      </c>
      <c r="E5" s="7" t="s">
        <v>100</v>
      </c>
      <c r="F5" s="42" t="s">
        <v>149</v>
      </c>
      <c r="G5" s="8" t="s">
        <v>84</v>
      </c>
      <c r="H5" s="8" t="s">
        <v>136</v>
      </c>
      <c r="L5" s="37">
        <v>2021</v>
      </c>
    </row>
    <row r="6" spans="1:12" ht="45.75" x14ac:dyDescent="0.25">
      <c r="A6" s="3" t="s">
        <v>23</v>
      </c>
      <c r="B6" s="4" t="s">
        <v>24</v>
      </c>
      <c r="C6" s="5" t="s">
        <v>25</v>
      </c>
      <c r="D6" s="6" t="s">
        <v>26</v>
      </c>
      <c r="E6" s="7" t="s">
        <v>99</v>
      </c>
      <c r="F6" s="42" t="s">
        <v>134</v>
      </c>
      <c r="G6" s="8" t="s">
        <v>136</v>
      </c>
      <c r="H6" s="8" t="s">
        <v>85</v>
      </c>
      <c r="L6" s="37">
        <v>2022</v>
      </c>
    </row>
    <row r="7" spans="1:12" ht="34.5" x14ac:dyDescent="0.25">
      <c r="A7" s="3" t="s">
        <v>27</v>
      </c>
      <c r="B7" s="4" t="s">
        <v>28</v>
      </c>
      <c r="C7" s="5" t="s">
        <v>29</v>
      </c>
      <c r="D7" s="6" t="s">
        <v>30</v>
      </c>
      <c r="E7" s="7" t="s">
        <v>103</v>
      </c>
      <c r="F7" s="42" t="s">
        <v>81</v>
      </c>
      <c r="G7" s="8" t="s">
        <v>85</v>
      </c>
      <c r="H7" s="8" t="s">
        <v>86</v>
      </c>
      <c r="L7" s="37">
        <v>2023</v>
      </c>
    </row>
    <row r="8" spans="1:12" ht="34.5" x14ac:dyDescent="0.25">
      <c r="A8" s="3" t="s">
        <v>31</v>
      </c>
      <c r="B8" s="4" t="s">
        <v>32</v>
      </c>
      <c r="C8" s="5" t="s">
        <v>33</v>
      </c>
      <c r="D8" s="6" t="s">
        <v>34</v>
      </c>
      <c r="E8" s="7" t="s">
        <v>102</v>
      </c>
      <c r="F8" s="42" t="s">
        <v>82</v>
      </c>
      <c r="G8" s="8" t="s">
        <v>86</v>
      </c>
      <c r="H8" s="8" t="s">
        <v>87</v>
      </c>
      <c r="L8" s="37">
        <v>2024</v>
      </c>
    </row>
    <row r="9" spans="1:12" ht="34.5" x14ac:dyDescent="0.25">
      <c r="A9" s="3" t="s">
        <v>35</v>
      </c>
      <c r="B9" s="4" t="s">
        <v>36</v>
      </c>
      <c r="C9" s="5" t="s">
        <v>154</v>
      </c>
      <c r="D9" s="6" t="s">
        <v>155</v>
      </c>
      <c r="E9" s="7" t="s">
        <v>101</v>
      </c>
      <c r="F9" s="42" t="s">
        <v>83</v>
      </c>
      <c r="G9" s="8" t="s">
        <v>87</v>
      </c>
      <c r="H9" s="8" t="s">
        <v>88</v>
      </c>
      <c r="L9" s="37">
        <v>2025</v>
      </c>
    </row>
    <row r="10" spans="1:12" ht="34.5" x14ac:dyDescent="0.25">
      <c r="A10" s="3" t="s">
        <v>39</v>
      </c>
      <c r="B10" s="4" t="s">
        <v>40</v>
      </c>
      <c r="C10" s="5" t="s">
        <v>37</v>
      </c>
      <c r="D10" s="6" t="s">
        <v>38</v>
      </c>
      <c r="E10" s="7" t="s">
        <v>104</v>
      </c>
      <c r="F10" s="42" t="s">
        <v>150</v>
      </c>
      <c r="G10" s="8" t="s">
        <v>88</v>
      </c>
      <c r="H10" s="8" t="s">
        <v>137</v>
      </c>
      <c r="L10" s="37">
        <v>2026</v>
      </c>
    </row>
    <row r="11" spans="1:12" ht="23.25" x14ac:dyDescent="0.25">
      <c r="A11" s="3" t="s">
        <v>43</v>
      </c>
      <c r="B11" s="4" t="s">
        <v>44</v>
      </c>
      <c r="C11" s="5" t="s">
        <v>41</v>
      </c>
      <c r="D11" s="6" t="s">
        <v>42</v>
      </c>
      <c r="E11" s="7" t="s">
        <v>105</v>
      </c>
      <c r="F11" s="8" t="s">
        <v>91</v>
      </c>
      <c r="G11" s="8" t="s">
        <v>137</v>
      </c>
      <c r="H11" s="8" t="s">
        <v>96</v>
      </c>
      <c r="L11" s="37">
        <v>2027</v>
      </c>
    </row>
    <row r="12" spans="1:12" ht="23.25" x14ac:dyDescent="0.25">
      <c r="A12" s="3" t="s">
        <v>47</v>
      </c>
      <c r="B12" s="4" t="s">
        <v>48</v>
      </c>
      <c r="C12" s="5" t="s">
        <v>45</v>
      </c>
      <c r="D12" s="6" t="s">
        <v>46</v>
      </c>
      <c r="E12" s="7" t="s">
        <v>106</v>
      </c>
      <c r="G12" s="8" t="s">
        <v>89</v>
      </c>
      <c r="H12" s="8" t="s">
        <v>138</v>
      </c>
      <c r="L12" s="37">
        <v>2028</v>
      </c>
    </row>
    <row r="13" spans="1:12" ht="62.25" customHeight="1" x14ac:dyDescent="0.25">
      <c r="A13" s="3" t="s">
        <v>51</v>
      </c>
      <c r="B13" s="4" t="s">
        <v>52</v>
      </c>
      <c r="C13" s="5" t="s">
        <v>49</v>
      </c>
      <c r="D13" s="6" t="s">
        <v>50</v>
      </c>
      <c r="E13" s="7" t="s">
        <v>107</v>
      </c>
      <c r="F13" s="8"/>
      <c r="G13" s="8" t="s">
        <v>138</v>
      </c>
      <c r="H13" s="8" t="s">
        <v>165</v>
      </c>
      <c r="L13" s="37">
        <v>2029</v>
      </c>
    </row>
    <row r="14" spans="1:12" ht="57" x14ac:dyDescent="0.25">
      <c r="A14" s="3"/>
      <c r="B14" s="4"/>
      <c r="C14" s="5" t="s">
        <v>53</v>
      </c>
      <c r="D14" s="6" t="s">
        <v>54</v>
      </c>
      <c r="E14" s="7" t="s">
        <v>108</v>
      </c>
      <c r="F14" s="8"/>
      <c r="G14" s="8" t="s">
        <v>164</v>
      </c>
      <c r="H14" s="8" t="s">
        <v>90</v>
      </c>
    </row>
    <row r="15" spans="1:12" x14ac:dyDescent="0.25">
      <c r="C15" s="5" t="s">
        <v>55</v>
      </c>
      <c r="D15" s="6" t="s">
        <v>56</v>
      </c>
      <c r="E15" s="7" t="s">
        <v>109</v>
      </c>
      <c r="F15" s="8"/>
      <c r="G15" s="8" t="s">
        <v>90</v>
      </c>
      <c r="H15" s="8" t="s">
        <v>95</v>
      </c>
    </row>
    <row r="16" spans="1:12" x14ac:dyDescent="0.25">
      <c r="C16" s="5" t="s">
        <v>57</v>
      </c>
      <c r="D16" s="6" t="s">
        <v>58</v>
      </c>
      <c r="E16" s="7" t="s">
        <v>110</v>
      </c>
      <c r="F16" s="8"/>
      <c r="G16" s="8" t="s">
        <v>92</v>
      </c>
    </row>
    <row r="17" spans="3:8" ht="21" x14ac:dyDescent="0.25">
      <c r="C17" s="5" t="s">
        <v>59</v>
      </c>
      <c r="D17" s="6" t="s">
        <v>60</v>
      </c>
      <c r="E17" s="9" t="s">
        <v>111</v>
      </c>
      <c r="F17" s="42"/>
      <c r="G17" s="42"/>
      <c r="H17" s="42"/>
    </row>
    <row r="18" spans="3:8" x14ac:dyDescent="0.25">
      <c r="C18" s="5" t="s">
        <v>61</v>
      </c>
      <c r="D18" s="6" t="s">
        <v>62</v>
      </c>
      <c r="E18" s="7" t="s">
        <v>112</v>
      </c>
      <c r="F18" s="42"/>
      <c r="H18" s="42"/>
    </row>
    <row r="19" spans="3:8" x14ac:dyDescent="0.25">
      <c r="C19" s="5" t="s">
        <v>63</v>
      </c>
      <c r="D19" s="6" t="s">
        <v>64</v>
      </c>
      <c r="E19" s="7" t="s">
        <v>113</v>
      </c>
      <c r="F19" s="42"/>
      <c r="G19" s="42"/>
      <c r="H19" s="42"/>
    </row>
    <row r="20" spans="3:8" ht="21" x14ac:dyDescent="0.25">
      <c r="C20" s="5" t="s">
        <v>156</v>
      </c>
      <c r="D20" s="6" t="s">
        <v>157</v>
      </c>
      <c r="E20" s="7" t="s">
        <v>114</v>
      </c>
      <c r="F20" s="42"/>
      <c r="G20" s="42"/>
      <c r="H20" s="42"/>
    </row>
    <row r="21" spans="3:8" x14ac:dyDescent="0.25">
      <c r="C21" s="5" t="s">
        <v>65</v>
      </c>
      <c r="D21" s="6" t="s">
        <v>66</v>
      </c>
      <c r="E21" s="7" t="s">
        <v>115</v>
      </c>
      <c r="F21" s="42"/>
      <c r="G21" s="42"/>
      <c r="H21" s="42"/>
    </row>
    <row r="22" spans="3:8" x14ac:dyDescent="0.25">
      <c r="C22" s="5" t="s">
        <v>158</v>
      </c>
      <c r="D22" s="6" t="s">
        <v>159</v>
      </c>
      <c r="E22" s="7" t="s">
        <v>117</v>
      </c>
      <c r="F22" s="42"/>
      <c r="G22" s="42"/>
      <c r="H22" s="42"/>
    </row>
    <row r="23" spans="3:8" x14ac:dyDescent="0.25">
      <c r="C23" s="5" t="s">
        <v>67</v>
      </c>
      <c r="D23" s="6" t="s">
        <v>68</v>
      </c>
      <c r="E23" s="7" t="s">
        <v>116</v>
      </c>
      <c r="F23" s="42"/>
      <c r="G23" s="42"/>
      <c r="H23" s="42"/>
    </row>
    <row r="24" spans="3:8" x14ac:dyDescent="0.25">
      <c r="C24" s="5" t="s">
        <v>160</v>
      </c>
      <c r="D24" s="6" t="s">
        <v>151</v>
      </c>
      <c r="E24" s="7" t="s">
        <v>118</v>
      </c>
      <c r="F24" s="8"/>
    </row>
    <row r="25" spans="3:8" x14ac:dyDescent="0.25">
      <c r="C25" s="5" t="s">
        <v>69</v>
      </c>
      <c r="D25" s="6" t="s">
        <v>70</v>
      </c>
      <c r="E25" s="7" t="s">
        <v>119</v>
      </c>
    </row>
    <row r="26" spans="3:8" x14ac:dyDescent="0.25">
      <c r="C26" s="5" t="s">
        <v>71</v>
      </c>
      <c r="D26" s="6" t="s">
        <v>72</v>
      </c>
      <c r="E26" s="7" t="s">
        <v>120</v>
      </c>
      <c r="F26" s="43"/>
    </row>
    <row r="27" spans="3:8" x14ac:dyDescent="0.25">
      <c r="C27" s="5" t="s">
        <v>161</v>
      </c>
      <c r="D27" s="6" t="s">
        <v>162</v>
      </c>
      <c r="E27" s="7" t="s">
        <v>121</v>
      </c>
    </row>
    <row r="28" spans="3:8" x14ac:dyDescent="0.25">
      <c r="E28" s="7" t="s">
        <v>122</v>
      </c>
    </row>
    <row r="29" spans="3:8" x14ac:dyDescent="0.25">
      <c r="E29" s="7" t="s">
        <v>123</v>
      </c>
    </row>
    <row r="30" spans="3:8" x14ac:dyDescent="0.25">
      <c r="E30" s="7" t="s">
        <v>124</v>
      </c>
    </row>
    <row r="31" spans="3:8" x14ac:dyDescent="0.25">
      <c r="D31" s="6"/>
      <c r="E31" s="7" t="s">
        <v>125</v>
      </c>
    </row>
    <row r="32" spans="3:8" x14ac:dyDescent="0.25">
      <c r="E32" s="7" t="s">
        <v>126</v>
      </c>
    </row>
    <row r="33" spans="5:5" x14ac:dyDescent="0.25">
      <c r="E33" s="7" t="s">
        <v>127</v>
      </c>
    </row>
    <row r="34" spans="5:5" x14ac:dyDescent="0.25">
      <c r="E34" s="7" t="s">
        <v>128</v>
      </c>
    </row>
    <row r="35" spans="5:5" x14ac:dyDescent="0.25">
      <c r="E35" s="7" t="s">
        <v>129</v>
      </c>
    </row>
    <row r="36" spans="5:5" x14ac:dyDescent="0.25">
      <c r="E36" s="7" t="s">
        <v>130</v>
      </c>
    </row>
    <row r="37" spans="5:5" x14ac:dyDescent="0.25">
      <c r="E37" s="7" t="s">
        <v>135</v>
      </c>
    </row>
    <row r="38" spans="5:5" x14ac:dyDescent="0.25">
      <c r="E38" s="7" t="s">
        <v>131</v>
      </c>
    </row>
    <row r="39" spans="5:5" x14ac:dyDescent="0.25">
      <c r="E39" s="7" t="s">
        <v>132</v>
      </c>
    </row>
    <row r="41" spans="5:5" x14ac:dyDescent="0.25">
      <c r="E41" s="7"/>
    </row>
    <row r="42" spans="5:5" x14ac:dyDescent="0.25">
      <c r="E42" s="7"/>
    </row>
    <row r="43" spans="5:5" x14ac:dyDescent="0.25">
      <c r="E43" s="7"/>
    </row>
    <row r="44" spans="5:5" x14ac:dyDescent="0.25">
      <c r="E44" s="7"/>
    </row>
    <row r="45" spans="5:5" x14ac:dyDescent="0.25">
      <c r="E45" s="7"/>
    </row>
    <row r="46" spans="5:5" x14ac:dyDescent="0.25">
      <c r="E46" s="7"/>
    </row>
    <row r="47" spans="5:5" x14ac:dyDescent="0.25">
      <c r="E47" s="7"/>
    </row>
    <row r="48" spans="5:5" x14ac:dyDescent="0.25">
      <c r="E48" s="7"/>
    </row>
    <row r="49" spans="5:5" x14ac:dyDescent="0.25">
      <c r="E49" s="7"/>
    </row>
    <row r="50" spans="5:5" x14ac:dyDescent="0.25">
      <c r="E50" s="7"/>
    </row>
    <row r="51" spans="5:5" x14ac:dyDescent="0.25">
      <c r="E51" s="7"/>
    </row>
    <row r="52" spans="5:5" x14ac:dyDescent="0.25">
      <c r="E52" s="7"/>
    </row>
    <row r="53" spans="5:5" x14ac:dyDescent="0.25">
      <c r="E53" s="7"/>
    </row>
    <row r="54" spans="5:5" x14ac:dyDescent="0.25">
      <c r="E54" s="7"/>
    </row>
    <row r="55" spans="5:5" x14ac:dyDescent="0.25">
      <c r="E55" s="7"/>
    </row>
    <row r="56" spans="5:5" x14ac:dyDescent="0.25">
      <c r="E56" s="7"/>
    </row>
    <row r="57" spans="5:5" x14ac:dyDescent="0.25">
      <c r="E57" s="7"/>
    </row>
    <row r="58" spans="5:5" x14ac:dyDescent="0.25">
      <c r="E58" s="7"/>
    </row>
    <row r="59" spans="5:5" x14ac:dyDescent="0.25">
      <c r="E59" s="7"/>
    </row>
    <row r="60" spans="5:5" x14ac:dyDescent="0.25">
      <c r="E60" s="7"/>
    </row>
    <row r="61" spans="5:5" x14ac:dyDescent="0.25">
      <c r="E61" s="7"/>
    </row>
  </sheetData>
  <dataValidations count="2">
    <dataValidation type="list" allowBlank="1" showInputMessage="1" showErrorMessage="1" sqref="C25:C26 C21 C10:C19 C2:C8" xr:uid="{00000000-0002-0000-0100-000000000000}">
      <formula1>$C$3:$C$27</formula1>
    </dataValidation>
    <dataValidation type="list" allowBlank="1" showInputMessage="1" showErrorMessage="1" sqref="G24:H1048576 G1:H1" xr:uid="{00000000-0002-0000-0100-000001000000}">
      <formula1>$G$3:$G$23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Tabela zbiorcza</vt:lpstr>
      <vt:lpstr>Arkusz pomocniczy</vt:lpstr>
      <vt:lpstr>'Tabela zbiorcza'!Obszar_wydruku</vt:lpstr>
      <vt:lpstr>'Tabela zbiorcza'!Tytuły_wydruku</vt:lpstr>
    </vt:vector>
  </TitlesOfParts>
  <Company>UMSTW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Bednarkiewicz</dc:creator>
  <cp:lastModifiedBy>Cydejko Aleksandra</cp:lastModifiedBy>
  <cp:lastPrinted>2025-03-11T10:49:04Z</cp:lastPrinted>
  <dcterms:created xsi:type="dcterms:W3CDTF">2018-01-03T13:01:28Z</dcterms:created>
  <dcterms:modified xsi:type="dcterms:W3CDTF">2025-03-11T10:49:18Z</dcterms:modified>
</cp:coreProperties>
</file>