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W:\Audyt 2022\Bilans 2022\BIP\"/>
    </mc:Choice>
  </mc:AlternateContent>
  <bookViews>
    <workbookView xWindow="1860" yWindow="0" windowWidth="23040" windowHeight="8775" tabRatio="599" activeTab="4"/>
  </bookViews>
  <sheets>
    <sheet name="Bilans" sheetId="73" r:id="rId1"/>
    <sheet name="RZiS" sheetId="74" r:id="rId2"/>
    <sheet name="Fundusz" sheetId="75" r:id="rId3"/>
    <sheet name="BExRepositorySheet" sheetId="2" state="veryHidden" r:id="rId4"/>
    <sheet name="Załącznik 21" sheetId="67" r:id="rId5"/>
  </sheets>
  <externalReferences>
    <externalReference r:id="rId6"/>
  </externalReferences>
  <definedNames>
    <definedName name="_xlnm.Print_Area" localSheetId="0">Bilans!$A$2:$F$56</definedName>
  </definedNames>
  <calcPr calcId="162913"/>
  <customWorkbookViews>
    <customWorkbookView name="atyrakowska - Widok osobisty" guid="{17151551-8460-47BF-8C20-7FE2DB216614}" mergeInterval="0" personalView="1" maximized="1" windowWidth="1276" windowHeight="852" tabRatio="599" activeSheetId="10"/>
    <customWorkbookView name="Buczyńska Agnieszka - Widok osobisty" guid="{DE9178B7-7BAA-4669-9575-43FAD4CFD495}" mergeInterval="0" personalView="1" maximized="1" windowWidth="1596" windowHeight="665" tabRatio="599" activeSheetId="12"/>
  </customWorkbookViews>
</workbook>
</file>

<file path=xl/calcChain.xml><?xml version="1.0" encoding="utf-8"?>
<calcChain xmlns="http://schemas.openxmlformats.org/spreadsheetml/2006/main">
  <c r="K31" i="74" l="1"/>
  <c r="K32" i="75"/>
  <c r="D430" i="67" l="1"/>
  <c r="F605" i="67" l="1"/>
  <c r="F627" i="67" l="1"/>
  <c r="F577" i="67" l="1"/>
  <c r="F573" i="67"/>
  <c r="F596" i="67"/>
  <c r="F590" i="67"/>
  <c r="F630" i="67" l="1"/>
  <c r="F610" i="67"/>
  <c r="F593" i="67"/>
  <c r="F574" i="67" l="1"/>
  <c r="F177" i="67" l="1"/>
  <c r="K26" i="75" l="1"/>
  <c r="K38" i="75"/>
  <c r="K24" i="75" l="1"/>
  <c r="K22" i="75" l="1"/>
  <c r="D556" i="67" l="1"/>
  <c r="C556" i="67"/>
  <c r="D428" i="67"/>
  <c r="E630" i="67" l="1"/>
  <c r="E627" i="67"/>
  <c r="E596" i="67"/>
  <c r="E591" i="67" s="1"/>
  <c r="E590" i="67"/>
  <c r="E587" i="67" s="1"/>
  <c r="F562" i="67"/>
  <c r="E577" i="67"/>
  <c r="E574" i="67"/>
  <c r="E573" i="67"/>
  <c r="E562" i="67"/>
  <c r="D422" i="67"/>
  <c r="D421" i="67" l="1"/>
  <c r="E567" i="67"/>
  <c r="F567" i="67"/>
  <c r="F578" i="67" s="1"/>
  <c r="E585" i="67"/>
  <c r="C122" i="67" l="1"/>
  <c r="G217" i="67"/>
  <c r="G216" i="67"/>
  <c r="G215" i="67"/>
  <c r="G214" i="67"/>
  <c r="G213" i="67"/>
  <c r="G212" i="67"/>
  <c r="G211" i="67"/>
  <c r="G210" i="67"/>
  <c r="G209" i="67"/>
  <c r="G208" i="67"/>
  <c r="G207" i="67"/>
  <c r="G206" i="67"/>
  <c r="G205" i="67"/>
  <c r="G204" i="67"/>
  <c r="G203" i="67"/>
  <c r="G202" i="67"/>
  <c r="G201" i="67"/>
  <c r="F200" i="67"/>
  <c r="G200" i="67" s="1"/>
  <c r="G199" i="67"/>
  <c r="G198" i="67"/>
  <c r="E197" i="67"/>
  <c r="E218" i="67" s="1"/>
  <c r="D197" i="67"/>
  <c r="D218" i="67" s="1"/>
  <c r="C197" i="67"/>
  <c r="C218" i="67" s="1"/>
  <c r="G196" i="67"/>
  <c r="G195" i="67"/>
  <c r="G194" i="67"/>
  <c r="G193" i="67"/>
  <c r="G192" i="67"/>
  <c r="G191" i="67"/>
  <c r="G190" i="67"/>
  <c r="G189" i="67"/>
  <c r="G188" i="67"/>
  <c r="F497" i="67"/>
  <c r="G197" i="67" l="1"/>
  <c r="G218" i="67" s="1"/>
  <c r="F197" i="67"/>
  <c r="F218" i="67" s="1"/>
  <c r="E511" i="67"/>
  <c r="F525" i="67"/>
  <c r="F522" i="67"/>
  <c r="F519" i="67"/>
  <c r="F511" i="67"/>
  <c r="E539" i="67"/>
  <c r="E535" i="67"/>
  <c r="E522" i="67"/>
  <c r="E519" i="67"/>
  <c r="E505" i="67"/>
  <c r="E497" i="67" s="1"/>
  <c r="E525" i="67" l="1"/>
  <c r="E510" i="67" s="1"/>
  <c r="E540" i="67" s="1"/>
  <c r="F510" i="67"/>
  <c r="F540" i="67" s="1"/>
  <c r="D644" i="67"/>
  <c r="D643" i="67"/>
  <c r="D642" i="67" l="1"/>
  <c r="H177" i="67" l="1"/>
  <c r="I177" i="67" l="1"/>
  <c r="D95" i="67"/>
  <c r="C95" i="67"/>
  <c r="B95" i="67"/>
  <c r="D93" i="67"/>
  <c r="C93" i="67"/>
  <c r="B93" i="67"/>
  <c r="E92" i="67"/>
  <c r="E91" i="67"/>
  <c r="E90" i="67"/>
  <c r="E87" i="67"/>
  <c r="E86" i="67"/>
  <c r="E85" i="67"/>
  <c r="D84" i="67"/>
  <c r="C84" i="67"/>
  <c r="B84" i="67"/>
  <c r="E83" i="67"/>
  <c r="E82" i="67"/>
  <c r="D81" i="67"/>
  <c r="C81" i="67"/>
  <c r="B81" i="67"/>
  <c r="E80" i="67"/>
  <c r="C67" i="67"/>
  <c r="C65" i="67"/>
  <c r="C57" i="67"/>
  <c r="C54" i="67"/>
  <c r="C48" i="67"/>
  <c r="C45" i="67"/>
  <c r="H36" i="67"/>
  <c r="G36" i="67"/>
  <c r="F36" i="67"/>
  <c r="E36" i="67"/>
  <c r="D36" i="67"/>
  <c r="C36" i="67"/>
  <c r="B36" i="67"/>
  <c r="H34" i="67"/>
  <c r="G34" i="67"/>
  <c r="F34" i="67"/>
  <c r="E34" i="67"/>
  <c r="D34" i="67"/>
  <c r="C34" i="67"/>
  <c r="B34" i="67"/>
  <c r="I33" i="67"/>
  <c r="I32" i="67"/>
  <c r="I31" i="67"/>
  <c r="I28" i="67"/>
  <c r="I27" i="67"/>
  <c r="H26" i="67"/>
  <c r="G26" i="67"/>
  <c r="F26" i="67"/>
  <c r="E26" i="67"/>
  <c r="D26" i="67"/>
  <c r="C26" i="67"/>
  <c r="B26" i="67"/>
  <c r="I25" i="67"/>
  <c r="I24" i="67"/>
  <c r="I23" i="67"/>
  <c r="H22" i="67"/>
  <c r="G22" i="67"/>
  <c r="F22" i="67"/>
  <c r="E22" i="67"/>
  <c r="D22" i="67"/>
  <c r="C22" i="67"/>
  <c r="B22" i="67"/>
  <c r="I21" i="67"/>
  <c r="I18" i="67"/>
  <c r="I17" i="67"/>
  <c r="H16" i="67"/>
  <c r="G16" i="67"/>
  <c r="F16" i="67"/>
  <c r="E16" i="67"/>
  <c r="D16" i="67"/>
  <c r="C16" i="67"/>
  <c r="B16" i="67"/>
  <c r="I15" i="67"/>
  <c r="I14" i="67"/>
  <c r="I13" i="67"/>
  <c r="H12" i="67"/>
  <c r="G12" i="67"/>
  <c r="F12" i="67"/>
  <c r="E12" i="67"/>
  <c r="D12" i="67"/>
  <c r="C12" i="67"/>
  <c r="B12" i="67"/>
  <c r="I11" i="67"/>
  <c r="I16" i="67" l="1"/>
  <c r="I26" i="67"/>
  <c r="C51" i="67"/>
  <c r="C29" i="67"/>
  <c r="G29" i="67"/>
  <c r="D29" i="67"/>
  <c r="H29" i="67"/>
  <c r="E81" i="67"/>
  <c r="E19" i="67"/>
  <c r="I12" i="67"/>
  <c r="E29" i="67"/>
  <c r="C88" i="67"/>
  <c r="C96" i="67" s="1"/>
  <c r="B19" i="67"/>
  <c r="F19" i="67"/>
  <c r="B88" i="67"/>
  <c r="B96" i="67" s="1"/>
  <c r="I34" i="67"/>
  <c r="C60" i="67"/>
  <c r="G19" i="67"/>
  <c r="B29" i="67"/>
  <c r="F29" i="67"/>
  <c r="E84" i="67"/>
  <c r="C19" i="67"/>
  <c r="D19" i="67"/>
  <c r="H19" i="67"/>
  <c r="I22" i="67"/>
  <c r="D88" i="67"/>
  <c r="D96" i="67" s="1"/>
  <c r="E93" i="67"/>
  <c r="E95" i="67"/>
  <c r="I36" i="67"/>
  <c r="G37" i="67" l="1"/>
  <c r="I19" i="67"/>
  <c r="D37" i="67"/>
  <c r="C68" i="67"/>
  <c r="I29" i="67"/>
  <c r="C37" i="67"/>
  <c r="E88" i="67"/>
  <c r="E96" i="67" s="1"/>
  <c r="E37" i="67"/>
  <c r="H37" i="67"/>
  <c r="F37" i="67"/>
  <c r="B37" i="67"/>
  <c r="I37" i="67" l="1"/>
  <c r="C17" i="73" l="1"/>
  <c r="F38" i="73" l="1"/>
  <c r="E14" i="73"/>
  <c r="E13" i="73"/>
  <c r="F26" i="73" l="1"/>
  <c r="C48" i="73"/>
  <c r="C46" i="73"/>
  <c r="C39" i="73" l="1"/>
  <c r="C42" i="73"/>
  <c r="F37" i="73" l="1"/>
  <c r="K48" i="74"/>
  <c r="K44" i="74"/>
  <c r="K40" i="74"/>
  <c r="K36" i="74"/>
  <c r="K33" i="74"/>
  <c r="K24" i="74"/>
  <c r="K16" i="74"/>
  <c r="F32" i="73"/>
  <c r="F31" i="73"/>
  <c r="F30" i="73"/>
  <c r="F28" i="73"/>
  <c r="F25" i="73" s="1"/>
  <c r="F27" i="73"/>
  <c r="C44" i="73"/>
  <c r="C40" i="73"/>
  <c r="C38" i="73"/>
  <c r="C33" i="73"/>
  <c r="C26" i="73"/>
  <c r="C23" i="73"/>
  <c r="C22" i="73"/>
  <c r="C21" i="73"/>
  <c r="C20" i="73"/>
  <c r="C19" i="73"/>
  <c r="C18" i="73"/>
  <c r="C16" i="73"/>
  <c r="C15" i="73" s="1"/>
  <c r="C13" i="73" s="1"/>
  <c r="C14" i="73"/>
  <c r="C32" i="73" l="1"/>
  <c r="F23" i="73"/>
  <c r="K35" i="74"/>
  <c r="K43" i="74" s="1"/>
  <c r="K51" i="74" s="1"/>
  <c r="D358" i="67" a="1"/>
  <c r="D358" i="67" s="1"/>
  <c r="K54" i="74" l="1"/>
  <c r="F17" i="73"/>
  <c r="F15" i="73" s="1"/>
  <c r="B42" i="73" l="1"/>
  <c r="B22" i="73" l="1"/>
  <c r="B15" i="73" l="1"/>
  <c r="E15" i="73"/>
  <c r="E17" i="73"/>
  <c r="K42" i="75"/>
  <c r="K40" i="75" s="1"/>
  <c r="K15" i="75"/>
  <c r="I40" i="75"/>
  <c r="I38" i="75"/>
  <c r="I28" i="75"/>
  <c r="I27" i="75"/>
  <c r="I26" i="75"/>
  <c r="I18" i="75"/>
  <c r="I16" i="75"/>
  <c r="I15" i="75"/>
  <c r="I39" i="75" s="1"/>
  <c r="I46" i="75" s="1"/>
  <c r="I50" i="74"/>
  <c r="I48" i="74"/>
  <c r="I47" i="74"/>
  <c r="I46" i="74"/>
  <c r="I44" i="74" s="1"/>
  <c r="I42" i="74"/>
  <c r="I40" i="74"/>
  <c r="I36" i="74"/>
  <c r="I24" i="74"/>
  <c r="I16" i="74"/>
  <c r="I35" i="74" s="1"/>
  <c r="I43" i="74" s="1"/>
  <c r="I51" i="74" s="1"/>
  <c r="I54" i="74" s="1"/>
  <c r="E37" i="73" l="1"/>
  <c r="E36" i="73"/>
  <c r="E32" i="73"/>
  <c r="E31" i="73"/>
  <c r="E30" i="73"/>
  <c r="E29" i="73"/>
  <c r="E28" i="73"/>
  <c r="E27" i="73"/>
  <c r="E26" i="73"/>
  <c r="E25" i="73" s="1"/>
  <c r="E23" i="73" s="1"/>
  <c r="B48" i="73"/>
  <c r="B44" i="73" s="1"/>
  <c r="B46" i="73"/>
  <c r="B40" i="73"/>
  <c r="B38" i="73" s="1"/>
  <c r="B39" i="73"/>
  <c r="B33" i="73"/>
  <c r="B26" i="73"/>
  <c r="B23" i="73"/>
  <c r="B21" i="73"/>
  <c r="B20" i="73"/>
  <c r="B19" i="73"/>
  <c r="B18" i="73"/>
  <c r="B16" i="73" s="1"/>
  <c r="B13" i="73" s="1"/>
  <c r="B17" i="73"/>
  <c r="B14" i="73"/>
  <c r="C116" i="67"/>
  <c r="B32" i="73" l="1"/>
  <c r="B53" i="73" s="1"/>
  <c r="B456" i="67" l="1"/>
  <c r="C456" i="67"/>
  <c r="B461" i="67"/>
  <c r="C461" i="67"/>
  <c r="B467" i="67"/>
  <c r="C467" i="67"/>
  <c r="B472" i="67"/>
  <c r="C472" i="67"/>
  <c r="F643" i="67"/>
  <c r="C642" i="67"/>
  <c r="F587" i="67"/>
  <c r="C455" i="67" l="1"/>
  <c r="B455" i="67"/>
  <c r="C466" i="67"/>
  <c r="B466" i="67"/>
  <c r="D365" i="67" l="1"/>
  <c r="C365" i="67"/>
  <c r="D357" i="67"/>
  <c r="C357" i="67"/>
  <c r="I179" i="67" l="1"/>
  <c r="I178" i="67"/>
  <c r="J42" i="75" l="1"/>
  <c r="J38" i="75"/>
  <c r="J37" i="75"/>
  <c r="K27" i="75"/>
  <c r="J27" i="75"/>
  <c r="K16" i="75"/>
  <c r="J16" i="75"/>
  <c r="J53" i="74"/>
  <c r="J47" i="74"/>
  <c r="J43" i="74"/>
  <c r="J39" i="74"/>
  <c r="J35" i="74"/>
  <c r="J24" i="74"/>
  <c r="J34" i="74" s="1"/>
  <c r="J42" i="74" s="1"/>
  <c r="J50" i="74" s="1"/>
  <c r="J16" i="74"/>
  <c r="E53" i="73"/>
  <c r="K39" i="75" l="1"/>
  <c r="F14" i="73" l="1"/>
  <c r="F13" i="73" s="1"/>
  <c r="K46" i="75"/>
  <c r="C53" i="73"/>
  <c r="F53" i="73" l="1"/>
  <c r="C411" i="67" l="1"/>
  <c r="D411" i="67"/>
  <c r="E411" i="67"/>
  <c r="F411" i="67"/>
  <c r="G411" i="67"/>
  <c r="H411" i="67"/>
  <c r="B411" i="67"/>
  <c r="C410" i="67"/>
  <c r="D410" i="67"/>
  <c r="E410" i="67"/>
  <c r="F410" i="67"/>
  <c r="G410" i="67"/>
  <c r="H410" i="67"/>
  <c r="B410" i="67"/>
  <c r="I409" i="67"/>
  <c r="I408" i="67"/>
  <c r="I407" i="67"/>
  <c r="I402" i="67"/>
  <c r="I403" i="67"/>
  <c r="I404" i="67"/>
  <c r="I405" i="67"/>
  <c r="I399" i="67"/>
  <c r="I400" i="67"/>
  <c r="I398" i="67"/>
  <c r="I396" i="67"/>
  <c r="H401" i="67"/>
  <c r="G401" i="67"/>
  <c r="F401" i="67"/>
  <c r="H397" i="67"/>
  <c r="G397" i="67"/>
  <c r="F397" i="67"/>
  <c r="E401" i="67"/>
  <c r="E397" i="67"/>
  <c r="F607" i="67"/>
  <c r="E607" i="67"/>
  <c r="D285" i="67"/>
  <c r="C285" i="67"/>
  <c r="E266" i="67"/>
  <c r="E269" i="67" s="1"/>
  <c r="D266" i="67"/>
  <c r="D269" i="67" s="1"/>
  <c r="C266" i="67"/>
  <c r="C269" i="67" s="1"/>
  <c r="B266" i="67"/>
  <c r="B269" i="67" s="1"/>
  <c r="C258" i="67"/>
  <c r="C261" i="67" s="1"/>
  <c r="D258" i="67"/>
  <c r="D261" i="67" s="1"/>
  <c r="E258" i="67"/>
  <c r="E261" i="67" s="1"/>
  <c r="B258" i="67"/>
  <c r="B261" i="67" s="1"/>
  <c r="D224" i="67"/>
  <c r="C224" i="67"/>
  <c r="D129" i="67"/>
  <c r="C129" i="67"/>
  <c r="F116" i="67"/>
  <c r="G116" i="67"/>
  <c r="H116" i="67"/>
  <c r="I116" i="67"/>
  <c r="F642" i="67"/>
  <c r="F648" i="67" s="1"/>
  <c r="E642" i="67"/>
  <c r="E648" i="67" s="1"/>
  <c r="D648" i="67"/>
  <c r="C648" i="67"/>
  <c r="F624" i="67"/>
  <c r="E624" i="67"/>
  <c r="F621" i="67"/>
  <c r="E621" i="67"/>
  <c r="F604" i="67"/>
  <c r="E604" i="67"/>
  <c r="F591" i="67"/>
  <c r="F585" i="67" s="1"/>
  <c r="F597" i="67" s="1"/>
  <c r="E597" i="67"/>
  <c r="C430" i="67"/>
  <c r="D401" i="67"/>
  <c r="C401" i="67"/>
  <c r="B401" i="67"/>
  <c r="D397" i="67"/>
  <c r="C397" i="67"/>
  <c r="B397" i="67"/>
  <c r="E116" i="67"/>
  <c r="D116" i="67"/>
  <c r="B116" i="67"/>
  <c r="D377" i="67"/>
  <c r="C377" i="67"/>
  <c r="C244" i="67"/>
  <c r="D244" i="67"/>
  <c r="C228" i="67"/>
  <c r="D228" i="67"/>
  <c r="C232" i="67"/>
  <c r="D232" i="67"/>
  <c r="D370" i="67"/>
  <c r="C327" i="67"/>
  <c r="D327" i="67"/>
  <c r="C338" i="67"/>
  <c r="D338" i="67"/>
  <c r="D297" i="67"/>
  <c r="D318" i="67" s="1"/>
  <c r="C297" i="67"/>
  <c r="C318" i="67" s="1"/>
  <c r="H180" i="67"/>
  <c r="G180" i="67"/>
  <c r="F180" i="67"/>
  <c r="E180" i="67"/>
  <c r="I176" i="67"/>
  <c r="I175" i="67"/>
  <c r="I180" i="67" s="1"/>
  <c r="G168" i="67"/>
  <c r="F168" i="67"/>
  <c r="E168" i="67"/>
  <c r="G161" i="67"/>
  <c r="F161" i="67"/>
  <c r="E161" i="67"/>
  <c r="C370" i="67"/>
  <c r="I410" i="67" l="1"/>
  <c r="I397" i="67"/>
  <c r="C349" i="67"/>
  <c r="F406" i="67"/>
  <c r="F412" i="67" s="1"/>
  <c r="G406" i="67"/>
  <c r="G412" i="67" s="1"/>
  <c r="D406" i="67"/>
  <c r="D412" i="67" s="1"/>
  <c r="C406" i="67"/>
  <c r="C412" i="67" s="1"/>
  <c r="H406" i="67"/>
  <c r="H412" i="67" s="1"/>
  <c r="I401" i="67"/>
  <c r="D236" i="67"/>
  <c r="D349" i="67"/>
  <c r="C236" i="67"/>
  <c r="B406" i="67"/>
  <c r="B412" i="67" s="1"/>
  <c r="F631" i="67"/>
  <c r="E631" i="67"/>
  <c r="E406" i="67"/>
  <c r="E412" i="67" s="1"/>
  <c r="I411" i="67"/>
  <c r="E615" i="67"/>
  <c r="E578" i="67"/>
  <c r="F615" i="67"/>
  <c r="I406" i="67" l="1"/>
  <c r="I412" i="67" s="1"/>
</calcChain>
</file>

<file path=xl/sharedStrings.xml><?xml version="1.0" encoding="utf-8"?>
<sst xmlns="http://schemas.openxmlformats.org/spreadsheetml/2006/main" count="894" uniqueCount="623">
  <si>
    <t>o zasiedzenie</t>
  </si>
  <si>
    <t>za niedostarczenie lokalu socjalnego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</si>
  <si>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</si>
  <si>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</si>
  <si>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</si>
  <si>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</si>
  <si>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</si>
  <si>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</si>
  <si>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</si>
  <si>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</si>
  <si>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</si>
  <si>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Rozliczenia międzyokresowe przychodów, w tym:</t>
  </si>
  <si>
    <t xml:space="preserve">wpłaty z ZUS za  pensjonariuszy </t>
  </si>
  <si>
    <t xml:space="preserve">opłaty za odpady komunalne </t>
  </si>
  <si>
    <t>dodatnie różnice kursowe</t>
  </si>
  <si>
    <t>ujemne różnice kursowe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</si>
  <si>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</si>
  <si>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</si>
  <si>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</si>
  <si>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</si>
  <si>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tytułu utraty wartości nieruchomości</t>
  </si>
  <si>
    <t xml:space="preserve">RAZEM:                                    </t>
  </si>
  <si>
    <t>Spółki, w których Miasto posiada 100% udziałów, akcji w tym:</t>
  </si>
  <si>
    <t>z tyt. zwrotu nieruchomości</t>
  </si>
  <si>
    <t>Grunty</t>
  </si>
  <si>
    <t>Instytucje Kultury</t>
  </si>
  <si>
    <t>Treść</t>
  </si>
  <si>
    <t>………………………….</t>
  </si>
  <si>
    <t>L.p.</t>
  </si>
  <si>
    <t>Opis zdarzenia</t>
  </si>
  <si>
    <t>Przyczyna ujęcia w sprawozdaniu finansowym roku obrotowego</t>
  </si>
  <si>
    <t>Wpływ na sprawozdanie finansowe</t>
  </si>
  <si>
    <t>ŚRODKI TRWAŁE</t>
  </si>
  <si>
    <t>RAZEM:</t>
  </si>
  <si>
    <t>Wartość początkowa</t>
  </si>
  <si>
    <t>Zwiększenia, w tym:</t>
  </si>
  <si>
    <t>Nabycie</t>
  </si>
  <si>
    <t>Inne</t>
  </si>
  <si>
    <t>Zmniejszenia, w tym:</t>
  </si>
  <si>
    <t>Likwidacja i sprzedaż</t>
  </si>
  <si>
    <t>Inne długoterminowe aktywa finansowe</t>
  </si>
  <si>
    <t>Rok poprzedni</t>
  </si>
  <si>
    <t>Obroty roku poprzedniego</t>
  </si>
  <si>
    <t>Zakłady Opieki Zdrowotnej</t>
  </si>
  <si>
    <t>Amortyzacja okresu</t>
  </si>
  <si>
    <t xml:space="preserve"> </t>
  </si>
  <si>
    <t>Wartość netto</t>
  </si>
  <si>
    <t xml:space="preserve">w tym: </t>
  </si>
  <si>
    <t>skapitalizowane odsetki</t>
  </si>
  <si>
    <t>skapitalizowane różnice kursowe</t>
  </si>
  <si>
    <t xml:space="preserve">Długoterminowe aktywa finansowe </t>
  </si>
  <si>
    <t xml:space="preserve">Krótkoterminowe aktywa finansowe </t>
  </si>
  <si>
    <t>Zwiększenia</t>
  </si>
  <si>
    <t>-  przeszacowanie</t>
  </si>
  <si>
    <t>-  nabycie</t>
  </si>
  <si>
    <t>-  przeniesienie</t>
  </si>
  <si>
    <t>Zmniejszenia</t>
  </si>
  <si>
    <t>-  przeszacowanie</t>
  </si>
  <si>
    <t>-  sprzedaż</t>
  </si>
  <si>
    <t>-  likwidacja</t>
  </si>
  <si>
    <t xml:space="preserve">-  przeniesienie </t>
  </si>
  <si>
    <t>Stan zatrudnienia na koniec
 roku poprzedniego (osoby)</t>
  </si>
  <si>
    <t>Udział w kapitale własnym (%)</t>
  </si>
  <si>
    <t>Nazwa podmiotu</t>
  </si>
  <si>
    <t>…</t>
  </si>
  <si>
    <t>Akcje i udziały</t>
  </si>
  <si>
    <t>Rozliczenia międzyokresowe czynne</t>
  </si>
  <si>
    <t>Razem długoterminowe</t>
  </si>
  <si>
    <t>Koszty konserwacji i remontów</t>
  </si>
  <si>
    <t>Prenumeraty</t>
  </si>
  <si>
    <t>Razem krótkoterminowe</t>
  </si>
  <si>
    <t>Odpisy aktualizujące wartość zapasów na dzień bilansowy wynoszą:</t>
  </si>
  <si>
    <t>Pozostałe należności, w tym:</t>
  </si>
  <si>
    <t>z tytułu pożyczek mieszkaniowych.</t>
  </si>
  <si>
    <t>wadia i kaucje</t>
  </si>
  <si>
    <t>Rozliczenia z tytułu środków na wydatki budżetowe i z tytułu dochodów budżetowych</t>
  </si>
  <si>
    <t>Utworzone</t>
  </si>
  <si>
    <t>Rezerwa na straty z tytułu udzielonych gwarancji i poręczeń</t>
  </si>
  <si>
    <t>naprawy gwarancyjne</t>
  </si>
  <si>
    <t>VI.</t>
  </si>
  <si>
    <t>Podatki i opłaty lokalne, w tym:</t>
  </si>
  <si>
    <t>podatek od nieruchomości</t>
  </si>
  <si>
    <t>podatek od środków transportu</t>
  </si>
  <si>
    <t>podatek od czynności cywilno-prawnych</t>
  </si>
  <si>
    <t>Tytuł zobowiązania</t>
  </si>
  <si>
    <t>Pozostałe koszty operacyjne</t>
  </si>
  <si>
    <t>Przychody finansowe</t>
  </si>
  <si>
    <t>opłata targowa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</si>
  <si>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</si>
  <si>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</si>
  <si>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</si>
  <si>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</si>
  <si>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</si>
  <si>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</si>
  <si>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</si>
  <si>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</si>
  <si>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</si>
  <si>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</si>
  <si>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strefę płatnego parkowania</t>
  </si>
  <si>
    <t>zysk na sprzedaży udziałów i akcji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</si>
  <si>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</si>
  <si>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</si>
  <si>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</si>
  <si>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</si>
  <si>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Aktualizacja wartości aktywów niefinansowych, w tym:</t>
  </si>
  <si>
    <t>Aktywa finansowe</t>
  </si>
  <si>
    <t>Kwota</t>
  </si>
  <si>
    <t xml:space="preserve">Przyczyna nieuwzględnienia w sprawozdaniu finansowym </t>
  </si>
  <si>
    <t>RAZEM</t>
  </si>
  <si>
    <t>Obroty roku bieżącego</t>
  </si>
  <si>
    <t>Dobra kultury</t>
  </si>
  <si>
    <t>Wyszczególnienie</t>
  </si>
  <si>
    <t>Pracownicy ogółem</t>
  </si>
  <si>
    <t>Inne koszty operacyjne, w tym:</t>
  </si>
  <si>
    <t>8.</t>
  </si>
  <si>
    <t>Należności z tytułu ubezpieczeń i innych świadczeń</t>
  </si>
  <si>
    <t>Inne papiery wartościowe</t>
  </si>
  <si>
    <t>Zabezpieczenia w postaci weksli</t>
  </si>
  <si>
    <t>Gwarancje</t>
  </si>
  <si>
    <t>Umowy wsparcia</t>
  </si>
  <si>
    <t>Należności</t>
  </si>
  <si>
    <t>Zobowiązania</t>
  </si>
  <si>
    <t>Przychody</t>
  </si>
  <si>
    <t>Koszty</t>
  </si>
  <si>
    <t>1.</t>
  </si>
  <si>
    <t>2.</t>
  </si>
  <si>
    <t>3.</t>
  </si>
  <si>
    <t>4.</t>
  </si>
  <si>
    <t>Nazwa jednostki</t>
  </si>
  <si>
    <t>5.</t>
  </si>
  <si>
    <t>Rzeczowy majątek trwały</t>
  </si>
  <si>
    <t xml:space="preserve">Akcje i udziały </t>
  </si>
  <si>
    <t>Nieruchomości inwestycyjne</t>
  </si>
  <si>
    <t xml:space="preserve">Inne papiery wartościowe  </t>
  </si>
  <si>
    <t>Kategoria</t>
  </si>
  <si>
    <t>Środki trwałe w budowie (inwestycje) oraz zaliczki na poczet inwestycji</t>
  </si>
  <si>
    <t>I.</t>
  </si>
  <si>
    <t>w tym:</t>
  </si>
  <si>
    <t>6.</t>
  </si>
  <si>
    <t>7.</t>
  </si>
  <si>
    <t>II.</t>
  </si>
  <si>
    <t>AKTYWA</t>
  </si>
  <si>
    <t>Razem:</t>
  </si>
  <si>
    <t>PASYWA</t>
  </si>
  <si>
    <t>Należności z tytułu dostaw i usług</t>
  </si>
  <si>
    <t>Należności od budżetów</t>
  </si>
  <si>
    <t>dochody budżetowe</t>
  </si>
  <si>
    <t>Wartości niematerialne i prawne</t>
  </si>
  <si>
    <t>Urządzenia techniczne i maszyny</t>
  </si>
  <si>
    <t>Środki transportu</t>
  </si>
  <si>
    <t>Inne środki trwałe</t>
  </si>
  <si>
    <t>Uwagi</t>
  </si>
  <si>
    <t>Inne krótkoterminowe aktywa finansowe</t>
  </si>
  <si>
    <t>IX.</t>
  </si>
  <si>
    <t>Inne świadczenia finansowane z budżetu</t>
  </si>
  <si>
    <t>Odsetki</t>
  </si>
  <si>
    <t>Razem</t>
  </si>
  <si>
    <t>Należności długoterminowe</t>
  </si>
  <si>
    <t>A.</t>
  </si>
  <si>
    <t>Przychody netto z podstawowej działalności operacyjnej</t>
  </si>
  <si>
    <t>Przychody netto ze sprzedaży produktów</t>
  </si>
  <si>
    <t>IV.</t>
  </si>
  <si>
    <t>Przychody z tytułu dochodów budżetowych</t>
  </si>
  <si>
    <t>B.</t>
  </si>
  <si>
    <t>Koszty działalności operacyjnej</t>
  </si>
  <si>
    <t>Amortyzacja</t>
  </si>
  <si>
    <t>Zużycie materiałów i energii</t>
  </si>
  <si>
    <t>III.</t>
  </si>
  <si>
    <t>Usługi obce</t>
  </si>
  <si>
    <t>Podatki i opłaty</t>
  </si>
  <si>
    <t>V.</t>
  </si>
  <si>
    <t>Wynagrodzenia</t>
  </si>
  <si>
    <t>Ubezpieczenia społeczne i inne świadczenia dla pracowników</t>
  </si>
  <si>
    <t>VII.</t>
  </si>
  <si>
    <t>Pozostałe koszty rodzajowe</t>
  </si>
  <si>
    <t>VIII.</t>
  </si>
  <si>
    <t>Wartość sprzedanych towarów i materiałów</t>
  </si>
  <si>
    <t>X.</t>
  </si>
  <si>
    <t>Pozostałe obciążenia</t>
  </si>
  <si>
    <t>D.</t>
  </si>
  <si>
    <t>Pozostałe przychody operacyjne</t>
  </si>
  <si>
    <t>Inne przychody operacyjne</t>
  </si>
  <si>
    <t>E.</t>
  </si>
  <si>
    <t>G.</t>
  </si>
  <si>
    <t>Koszty finansowe</t>
  </si>
  <si>
    <t>Stan na początek roku</t>
  </si>
  <si>
    <t>Stan na koniec roku</t>
  </si>
  <si>
    <t>Tytuł</t>
  </si>
  <si>
    <t>Druki komunikacyjne i tablice rejestracyjne</t>
  </si>
  <si>
    <t>Licencje, opłaty serwisowe, wsparcie techniczne (programy komputerowe)</t>
  </si>
  <si>
    <t>Abonamenty</t>
  </si>
  <si>
    <t>Ubezpieczenia</t>
  </si>
  <si>
    <t xml:space="preserve">Najem lokali </t>
  </si>
  <si>
    <t>Prenumeraty, publikatory aktów prawnych</t>
  </si>
  <si>
    <t>2</t>
  </si>
  <si>
    <t>wartość brutto</t>
  </si>
  <si>
    <t>3</t>
  </si>
  <si>
    <t>odpis aktualizujący wartość należności dochodzonych 
na drodze sądowej</t>
  </si>
  <si>
    <t>Rozliczenia międzyokresowe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</si>
  <si>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</si>
  <si>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</si>
  <si>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</si>
  <si>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</si>
  <si>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Rozliczenia międzyokresowe kosztów bierne</t>
  </si>
  <si>
    <t xml:space="preserve">usługi wykonane a niezafakturowane </t>
  </si>
  <si>
    <t>w tym: koszty mediów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</si>
  <si>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</si>
  <si>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</si>
  <si>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</si>
  <si>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</si>
  <si>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</si>
  <si>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</si>
  <si>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</si>
  <si>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</si>
  <si>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podatek rolny, leśny</t>
  </si>
  <si>
    <t>opłata skarbowa</t>
  </si>
  <si>
    <t>przychody z tyt. mandatów</t>
  </si>
  <si>
    <t>przychody z tyt. opłat i kar za usuwanie drzew i krzewów</t>
  </si>
  <si>
    <t>przychody z tytułu zwrotu kosztów dotacji oświatowej</t>
  </si>
  <si>
    <t>przychody z tytułu usług geodezyjno-kartograficznych</t>
  </si>
  <si>
    <t>sprzedaż lokali lub nieruchomości</t>
  </si>
  <si>
    <t>sprzedaż pozostałych składników majątkowych</t>
  </si>
  <si>
    <t>kary umowne, odszkodowania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</si>
  <si>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</si>
  <si>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</si>
  <si>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</si>
  <si>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</si>
  <si>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</si>
  <si>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</si>
  <si>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</si>
  <si>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</si>
  <si>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</si>
  <si>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</si>
  <si>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</si>
  <si>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>zapłacone odszkodowania, kary i grzywny</t>
  </si>
  <si>
    <t>nieodpłatnie przekazane rzeczowe aktywa obrotowe</t>
  </si>
  <si>
    <t>odsetki bankowe od środków na rachunku bankowym, odsetki od lokat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</si>
  <si>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</si>
  <si>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</si>
  <si>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</si>
  <si>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odsetki od kredytów i pożyczek</t>
  </si>
  <si>
    <t>utworzenie odpisu aktualizującego wartość długoterminowych aktywów finansowych</t>
  </si>
  <si>
    <t>utworzenie odpisu aktualizującego wartość odsetek od należności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</si>
  <si>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</si>
  <si>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</si>
  <si>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</si>
  <si>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</si>
  <si>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</si>
  <si>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</si>
  <si>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</si>
  <si>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</si>
  <si>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</si>
  <si>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</si>
  <si>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>utworzone rezerwy bilansowe</t>
  </si>
  <si>
    <t>utworzenie rezerw na sprawy sądowe z tyt. odsetek</t>
  </si>
  <si>
    <t>umorzenie odsetek</t>
  </si>
  <si>
    <t>Ogółem</t>
  </si>
  <si>
    <t>Środki trwałe będące w użytkowaniu przez Spółkę do czasu wniesienia ich aportem do Spółki</t>
  </si>
  <si>
    <t>rozwiązanie odpisów aktualizujących odsetki od należności</t>
  </si>
  <si>
    <t>Otrzymane poręczenia i gwarancje</t>
  </si>
  <si>
    <t>Wyszczególnienie odpisów z tytułu</t>
  </si>
  <si>
    <t>Zmiany stanu odpisów w ciągu roku obrotowego</t>
  </si>
  <si>
    <t>1. Zakup</t>
  </si>
  <si>
    <t>1. Sprzedaż</t>
  </si>
  <si>
    <t xml:space="preserve">2. Przekazanie </t>
  </si>
  <si>
    <t xml:space="preserve">Odpisy aktualizujące </t>
  </si>
  <si>
    <t>Należności alimentacyjne</t>
  </si>
  <si>
    <t xml:space="preserve">Stan na początek roku </t>
  </si>
  <si>
    <t>WARTOŚCI NIEMATERIALNE I PRAWNE</t>
  </si>
  <si>
    <t>Umorzenie</t>
  </si>
  <si>
    <t>( środki trwałe wytworzone siłami własnymi )</t>
  </si>
  <si>
    <t>Wartości niematerialne i prawne ogółem</t>
  </si>
  <si>
    <t>Budynki, lokale i obiekty inżynierii lądowej i wodnej</t>
  </si>
  <si>
    <t>do Zasad obiegu oraz kontroli sprawozdań budżetowych, sprawozdań w zakresie operacji finansowych i sprawozdań  finansowych w Urzędzie m.st. Warszawy i  jednostkach organizacyjnych m.st. Warszawy</t>
  </si>
  <si>
    <t>Odpisy aktualizujące</t>
  </si>
  <si>
    <t>w tym: Grunty stanowiące własność jednostki samorządu terytorialnego, przekazane w użytkowanie wieczyste innym podmiotom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</si>
  <si>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</si>
  <si>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</si>
  <si>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</si>
  <si>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2. Inne</t>
  </si>
  <si>
    <t>3. Inne (likwidacja)</t>
  </si>
  <si>
    <t xml:space="preserve">Środki trwałe </t>
  </si>
  <si>
    <t>Długoterminowe aktywa niefinansowe</t>
  </si>
  <si>
    <t>Długoterminowe aktywa finansowe</t>
  </si>
  <si>
    <t>Wartość gruntów użytkowanych wieczyście</t>
  </si>
  <si>
    <t>Wartość nieamortyzowanych lub nieumarzanych przez jednostkę środków trwałych, używanych na podstawie umów najmu, dzierżawy i innych umów, w tym z tytułu umów leasingu (ewidencja pozabilansowa)</t>
  </si>
  <si>
    <t>Liczba udziałów / akcji</t>
  </si>
  <si>
    <t xml:space="preserve">należności dochodzone na drodze sądowej (wartość netto) </t>
  </si>
  <si>
    <t>Wykorzystanie *</t>
  </si>
  <si>
    <t>Rozwiązanie **</t>
  </si>
  <si>
    <t>pozostałe</t>
  </si>
  <si>
    <t>·            powyżej 1 roku do 3 lat</t>
  </si>
  <si>
    <t>·            powyżej 3 do 5 lat</t>
  </si>
  <si>
    <t>·            powyżej 5 lat</t>
  </si>
  <si>
    <t xml:space="preserve">Stan na koniec roku </t>
  </si>
  <si>
    <t>Zobowiązania z tytułu leasingu finansowego</t>
  </si>
  <si>
    <t>Zobowiązania z tytułu leasingu zwrotnego</t>
  </si>
  <si>
    <t>Rodzaj (forma) zabezpieczenia</t>
  </si>
  <si>
    <t>w tym na aktywach</t>
  </si>
  <si>
    <t>Stan na początek roku:</t>
  </si>
  <si>
    <t>zobowiązania</t>
  </si>
  <si>
    <t>zabezpieczenia</t>
  </si>
  <si>
    <t>trwałych</t>
  </si>
  <si>
    <t>obrotowych</t>
  </si>
  <si>
    <t>Hipoteka</t>
  </si>
  <si>
    <t>Zastaw (w tym rejestrowy lub skarbowy)</t>
  </si>
  <si>
    <t>Weksel</t>
  </si>
  <si>
    <t>Stan na koniec  roku:</t>
  </si>
  <si>
    <t>Kwota wypłaty
 w roku poprzednim</t>
  </si>
  <si>
    <t>Kwota wypłaty
 w roku bieżącym</t>
  </si>
  <si>
    <t>sprzedaż lokali mieszkaniowych, użytkowych</t>
  </si>
  <si>
    <t>II.2.1. Odpisy aktualizujące wartość zapasów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</si>
  <si>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</si>
  <si>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</si>
  <si>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</si>
  <si>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Przychody z tytułu dochodów budżetowych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</si>
  <si>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</si>
  <si>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>Opłaty z tytułu zakupu usług telekomunikacyjnych § 436</t>
  </si>
  <si>
    <t>Dotacje</t>
  </si>
  <si>
    <t>Inne przychody operacyjne, w tym: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</si>
  <si>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</si>
  <si>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</si>
  <si>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</si>
  <si>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 xml:space="preserve">Razem:  </t>
  </si>
  <si>
    <t>Dywidendy i udziały w zyskach</t>
  </si>
  <si>
    <t xml:space="preserve">Odsetki, w tym: </t>
  </si>
  <si>
    <t xml:space="preserve">Inne, w tym: </t>
  </si>
  <si>
    <t xml:space="preserve">Inne, w tym:           </t>
  </si>
  <si>
    <t xml:space="preserve">o nadzwyczajnej wartości </t>
  </si>
  <si>
    <t>które wystąpiły incydentalnie</t>
  </si>
  <si>
    <t>II.3.2. Informacje o znaczących zdarzeniach dotyczących lat ubiegłych 
ujętych w sprawozdaniu finansowym roku obrotowego</t>
  </si>
  <si>
    <t>II.3.3. Informacje o znaczących zdarzeniach jakie nastąpiły po dniu bilansowym a nieuwzględnionych w sprawozdaniu finansowym</t>
  </si>
  <si>
    <t>(rok, miesiąc, dzień)</t>
  </si>
  <si>
    <t>..................................</t>
  </si>
  <si>
    <t>(główny księgowy)</t>
  </si>
  <si>
    <t>(kierownik jednostki)</t>
  </si>
  <si>
    <t>......................................</t>
  </si>
  <si>
    <t>Rzeczowe aktywa trwałe</t>
  </si>
  <si>
    <t>II.1.6. Liczba i wartość posiadanych akcji i udziałów</t>
  </si>
  <si>
    <t>Zobowiązania finansowe</t>
  </si>
  <si>
    <t>Pozostałe zobowiązania długoterminowe wobec jednostek powiązanych</t>
  </si>
  <si>
    <t>Pozostałe zobowiązania długoterminowe  wobec pozostałych jednostek</t>
  </si>
  <si>
    <t xml:space="preserve">II.1.16.b. Należności krótkoterminowe netto </t>
  </si>
  <si>
    <t>II.1.16.a. Inwestycje finansowe długoterminowe i krótkoterminowe - zmiany w ciągu roku obrotowego</t>
  </si>
  <si>
    <t>II.1.15. Informacja o kwocie wypłaconych środków pieniężnych na świadczenia pracownicze*</t>
  </si>
  <si>
    <t xml:space="preserve">II.1.13.b. Rozliczenia międzyokresowe przychodów i rozliczenia międzyokresowe bierne </t>
  </si>
  <si>
    <t xml:space="preserve">II.1.13.a. Rozliczenia międzyokresowe czynne </t>
  </si>
  <si>
    <t xml:space="preserve">II.1.12.b. Wykaz spraw spornych z tytułu zobowiązań warunkowych </t>
  </si>
  <si>
    <t xml:space="preserve">II.1.12.a. Pozabilansowe zabezpieczenia, w tym również udzielone przez jednostkę gwarancje i poręczenia, także wekslowe </t>
  </si>
  <si>
    <t>II.1.11. Zobowiązania zabezpieczone na majątku jednostki</t>
  </si>
  <si>
    <t xml:space="preserve">II.1.8. Rezerwy na zobowiązania - zmiany w ciągu roku obrotowego </t>
  </si>
  <si>
    <t>Wartość brutto udziałów/ akcji</t>
  </si>
  <si>
    <t>Odpis</t>
  </si>
  <si>
    <t xml:space="preserve">II. 1.4. Grunty użytkowane wieczyście </t>
  </si>
  <si>
    <t xml:space="preserve"> II.1.3. Odpisy aktualizujące wartość długoterminowych aktywów</t>
  </si>
  <si>
    <t xml:space="preserve">II.1.2. Aktualna wartość rynkowa środków trwałych, o ile jednostka dysponuje takimi informacjami </t>
  </si>
  <si>
    <t xml:space="preserve">II.1.1.c. Informacja o zasobach dóbr kultury (zabytkach) </t>
  </si>
  <si>
    <t xml:space="preserve">II.1.1.b. Wartości niematerialne i prawne  - zmiany w ciągu roku obrotowego </t>
  </si>
  <si>
    <t xml:space="preserve">II.2.5.a. Struktura przychodów </t>
  </si>
  <si>
    <t xml:space="preserve">II.2.5.b. Struktura kosztów usług obcych </t>
  </si>
  <si>
    <t xml:space="preserve">II. 2.5.c. Pozostałe przychody operacyjne </t>
  </si>
  <si>
    <t>II.2.5.d. Pozostałe koszty operacyjne</t>
  </si>
  <si>
    <t>II.2.5.e. Przychody finansowe</t>
  </si>
  <si>
    <t xml:space="preserve">II.2.5.f. Koszty finansowe </t>
  </si>
  <si>
    <t>II.2.5.g. Istotne transakcje z podmiotami powiązanymi</t>
  </si>
  <si>
    <t>Przemieszczenia</t>
  </si>
  <si>
    <t xml:space="preserve">II.1.5.Wartość nieamortyzowanych lub nieumarzanych przez jednostkę środków trwałych, używanych na podstawie umów najmu, dzierżawy i innych umów, w tym z tytułu umów leasingu </t>
  </si>
  <si>
    <t>II.2.3. Przychody lub koszty o nadzwyczajnej wartości lub które wystąpiły incydentalnie</t>
  </si>
  <si>
    <t xml:space="preserve">Kaucje i wadia </t>
  </si>
  <si>
    <t xml:space="preserve">Nieuznane roszczenia wierzycieli </t>
  </si>
  <si>
    <t>Z tytułu zawartej, lecz jeszcze niewykonanej umowy</t>
  </si>
  <si>
    <t>Opis charakteru zobowiązania warunkowego, w tym czy zabezpieczone na majątku jednostki</t>
  </si>
  <si>
    <t>II.1.14. Łączna kwota otrzymanych przez jednostkę gwarancji i poręczeń niewykazanych w bilansie</t>
  </si>
  <si>
    <t>II.1.16. Inne informacje</t>
  </si>
  <si>
    <t>II.2.5. Inne informacje</t>
  </si>
  <si>
    <t xml:space="preserve">II.3. Inne informacje niż wymienione powyżej, jeżeli mogłyby w istotny sposób wpłynąć na ocenę sytuacji majątkowej i finansowej oraz wynik finansowy jednostki </t>
  </si>
  <si>
    <t>Inne  papiery wartościowe</t>
  </si>
  <si>
    <t>Wartość bilansowa udziałów/akcji</t>
  </si>
  <si>
    <t>Kapitały własne na dzień 31 grudnia poprzedniego roku</t>
  </si>
  <si>
    <t>odszkod. z tyt. umowy dzierżawy</t>
  </si>
  <si>
    <t>Czynne rozliczenia międzyokresowe kosztów stanowiące różnicę między wartością otrzymanych finansowych składników aktywów a zobowiązaniem zapłaty za nie</t>
  </si>
  <si>
    <t xml:space="preserve">Dotacje na finansowanie działalności podstawowej </t>
  </si>
  <si>
    <t>Zakup usług remontowo-konserwatorskich dotyczących obiektów zabytkowych będących w użytkowaniu jednostek budżetowych § 434</t>
  </si>
  <si>
    <t xml:space="preserve">Zysk ze zbycia niefinansowych aktywów trwałych, w tym: </t>
  </si>
  <si>
    <t>umorzenie zaległości podatkowych w ramach pomocy publicznej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</si>
  <si>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</si>
  <si>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Wartość mienia zlikwidowanych jednostek</t>
  </si>
  <si>
    <t xml:space="preserve">II.1.7. Odpisy aktualizujące wartość należności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</si>
  <si>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</si>
  <si>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Inne, w tym:</t>
  </si>
  <si>
    <t>Kwota dokonanych w trakcie roku obrotowego odpisów aktualizujących</t>
  </si>
  <si>
    <t>Kwota zmniejszeń odpisów aktualizujących w trakcie roku obrotowego</t>
  </si>
  <si>
    <t>Załącznik nr 21</t>
  </si>
  <si>
    <t>odsetki od zobowiązań</t>
  </si>
  <si>
    <t>* płatności wynikające z obowiązku wykonania świadczeń na rzecz pracowników (odprawy emerytalne i rentowe, odprawy pośmiertne, ekwiwalent za urlop, nagrody jubileuszowe)</t>
  </si>
  <si>
    <t>II.1.9. Zobowiązania długoterminowe według zapadalności</t>
  </si>
  <si>
    <t>Świadczenia pracownicze</t>
  </si>
  <si>
    <t>Zysk/(strata) netto za rok zakończony dnia 31 grudnia poprzedniego roku</t>
  </si>
  <si>
    <t>Tytuł zobowiązania warunkowego</t>
  </si>
  <si>
    <t>Struktura przychodów</t>
  </si>
  <si>
    <t>opłaty z tyt. przekształcenia prawa wieczystego gruntów w prawo własności</t>
  </si>
  <si>
    <t>utworzone rezerwy na zobowiązania</t>
  </si>
  <si>
    <t>Odpisy z tytułu trwałej utraty wartości na koniec roku</t>
  </si>
  <si>
    <t>Wartośc początkowa na koniec roku</t>
  </si>
  <si>
    <t>Odpisy z tytułu trwałej utraty wartości na początek roku</t>
  </si>
  <si>
    <t>Inne rezerwy:</t>
  </si>
  <si>
    <t>Inne sprawy sporne: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</si>
  <si>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</si>
  <si>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przychody z tyt. opłat za pobyt (DPS, DDz, żłobki, przedszkola…)</t>
  </si>
  <si>
    <t>Środki trwałe oddane do użytkowania na dzień bilansowy</t>
  </si>
  <si>
    <t>Środki trwałe w budowie na dzień bilansowy</t>
  </si>
  <si>
    <t>II.2.2 Koszt wytworzenia środków trwałych w budowie poniesiony w okresie</t>
  </si>
  <si>
    <t>Wykorzystane</t>
  </si>
  <si>
    <t xml:space="preserve">Rozwiązane </t>
  </si>
  <si>
    <t>odpisane przedawnione, nieściągnięte lub umorzone zobowiązania</t>
  </si>
  <si>
    <t>Stan zatrudnienia na koniec 
roku obrotowego (osoby)</t>
  </si>
  <si>
    <t xml:space="preserve"> w tym należności finansowe (pożyczki zagrożone)</t>
  </si>
  <si>
    <t>w tym należności finansowe (pożyczki zagrożone)</t>
  </si>
  <si>
    <t>odszkod. z tytułu decyzji sprzedażowych lokali oraz z tytułu utraty wartości sprzedanych lokali, zapłaty za wykup lokalu użytkowego</t>
  </si>
  <si>
    <t xml:space="preserve">Inne </t>
  </si>
  <si>
    <r>
      <t>inne</t>
    </r>
    <r>
      <rPr>
        <i/>
        <strike/>
        <sz val="10"/>
        <rFont val="Calibri"/>
        <family val="2"/>
        <charset val="238"/>
      </rPr>
      <t/>
    </r>
  </si>
  <si>
    <t>opłaty za dzierżawę, najem niezwiązane z działalnością statutową</t>
  </si>
  <si>
    <t>opłaty za wyżywienie niezwiązane z działalnością statutową</t>
  </si>
  <si>
    <t>rozwiązanie odpisów aktualizujących wartość  śr. trwałych, śr. trwałych w budowie oraz wartości niematerialnych i prawnych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</si>
  <si>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</si>
  <si>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</si>
  <si>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</si>
  <si>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</si>
  <si>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t>Kwota należności z tytułu podatków realizowanych przez organy podatkowe podległe ministrowi właściwemu do spraw finansów publicznych wykazywanych w sprawozdaniu z wykonania planu dochodów budżetowych</t>
  </si>
  <si>
    <t xml:space="preserve">Saldo otwarcia </t>
  </si>
  <si>
    <t>Saldo zamknięcia</t>
  </si>
  <si>
    <t>Saldo otwarcia</t>
  </si>
  <si>
    <t xml:space="preserve">Saldo zamknięcia </t>
  </si>
  <si>
    <t>Wartość początkowa na początek okresu</t>
  </si>
  <si>
    <t>Wartość początkowa na koniec okresu</t>
  </si>
  <si>
    <t xml:space="preserve">Odpisy na początek okresu </t>
  </si>
  <si>
    <t>Odpisy na koniec okresu</t>
  </si>
  <si>
    <t>ałą</t>
  </si>
  <si>
    <t>Nazwa i adres</t>
  </si>
  <si>
    <t>BILANS</t>
  </si>
  <si>
    <t>Adresat:</t>
  </si>
  <si>
    <t>jednostki sprawozdawczej</t>
  </si>
  <si>
    <t>jednostki budżetowej,</t>
  </si>
  <si>
    <t>Urząd m.st. Warszawy</t>
  </si>
  <si>
    <t>Urząd Miasta Stołecznego Warszawy</t>
  </si>
  <si>
    <t>zakładu budżetowego</t>
  </si>
  <si>
    <t>00-056 Warszawa</t>
  </si>
  <si>
    <t>Urząd Dzielnicy Wola</t>
  </si>
  <si>
    <t>gospodarstwa pomocniczego</t>
  </si>
  <si>
    <t>ul. Kredytowa 3</t>
  </si>
  <si>
    <t>01-003 Warszawa</t>
  </si>
  <si>
    <t>jednostki budżetowej</t>
  </si>
  <si>
    <t>al.."Solidarności" 90</t>
  </si>
  <si>
    <t>sporządzony</t>
  </si>
  <si>
    <t>Wysyłać bez pisma przewodniego</t>
  </si>
  <si>
    <t>Numer identyfikacyjny REGON</t>
  </si>
  <si>
    <t>Stan na                                                                                              koniec roku</t>
  </si>
  <si>
    <t>Stan na                                                                                             koniec roku</t>
  </si>
  <si>
    <t>A. AKTYWA TRWAŁE</t>
  </si>
  <si>
    <t>A. FUNDUSZE</t>
  </si>
  <si>
    <t>I. Wartości niematerialnei prawne</t>
  </si>
  <si>
    <t xml:space="preserve"> I. Fundusz jednostki</t>
  </si>
  <si>
    <t>II. Rzeczowe aktywa trwałe</t>
  </si>
  <si>
    <t>II. Wynik finansowy netto (+,-)</t>
  </si>
  <si>
    <t>1. Środki trwałe</t>
  </si>
  <si>
    <t>1. Zysk netto ( + )</t>
  </si>
  <si>
    <t xml:space="preserve"> 1.1. Grunty</t>
  </si>
  <si>
    <t>2. Strata netto ( - )</t>
  </si>
  <si>
    <t>1.1.1. Grunty stanowiące własność jednostki samorządu terytorialnego, przekazane w użytkowanie wieczyste innym podmiotom</t>
  </si>
  <si>
    <t>II. Odpisy z wyniku finansowego (nadwyżka środków obrotowych) ( - )</t>
  </si>
  <si>
    <t xml:space="preserve"> 1.2. Budynki, lokale i obiekty inżynierii     lądowej i wodnej</t>
  </si>
  <si>
    <t>IV. Fundusz mienia zlikwidowanych  jednostek</t>
  </si>
  <si>
    <t xml:space="preserve"> 1.3. Urządzenia techniczne i maszyny</t>
  </si>
  <si>
    <t>B. Fundusze placówek</t>
  </si>
  <si>
    <t xml:space="preserve"> 1.4. Środki transportu</t>
  </si>
  <si>
    <t>C. Państwowe fundusze celowe</t>
  </si>
  <si>
    <t xml:space="preserve"> 1.5. Inne środki trwałe</t>
  </si>
  <si>
    <t>2. Środki trwałe w budowie  (inwestycje)</t>
  </si>
  <si>
    <t>D. Zobowiązania  i rezerwy na zobowiązania</t>
  </si>
  <si>
    <t>3. Zaliczki na środki trwałe w budowie (inwestycje)</t>
  </si>
  <si>
    <t>I. Zobowiązania długoterminowe</t>
  </si>
  <si>
    <t>III. Należności długoterminowe</t>
  </si>
  <si>
    <t>II. Zobowiązania krótkoterminowe</t>
  </si>
  <si>
    <t>IV. Długoterminowe aktywa finansowe</t>
  </si>
  <si>
    <t>1. Zobowiązania z tytułu dostaw i usług</t>
  </si>
  <si>
    <t xml:space="preserve"> 1 Akcje i udziały</t>
  </si>
  <si>
    <t>2. Zobowiązania wobec budżetów</t>
  </si>
  <si>
    <t xml:space="preserve">2. Inne papiery wartościowe </t>
  </si>
  <si>
    <t>3. Zobowiązania z tytułu ubezpieczeń i innych świadczeń</t>
  </si>
  <si>
    <t>3. Inne długoterminowe aktywa finansowe</t>
  </si>
  <si>
    <t>4. Zobowiązania z tytułu wynagrodzeń</t>
  </si>
  <si>
    <t>V. Nieruchomości inwestycyjne</t>
  </si>
  <si>
    <t>5. Pozostałe zobowiązania</t>
  </si>
  <si>
    <t>VI. Wartość mienia zlikwidowanych jednostek</t>
  </si>
  <si>
    <t>6. Sumy obce (depozytowe, zabezpieczenie wykonania umów)</t>
  </si>
  <si>
    <t>B. Aktywa obrotowe</t>
  </si>
  <si>
    <t>7. Rozliczenia z tytułu środków na wydatki budżetowe i z tytułu dochodów budżetowych</t>
  </si>
  <si>
    <t xml:space="preserve"> I. Zapasy</t>
  </si>
  <si>
    <t>8. Fundusze specjalne</t>
  </si>
  <si>
    <t>1. Materiały</t>
  </si>
  <si>
    <t>8.1. Zakładowy Fundusz Świadczeń Socjalnych</t>
  </si>
  <si>
    <t>2. Półprodukty i produkty w toku</t>
  </si>
  <si>
    <t>8.2. Inne fundusze</t>
  </si>
  <si>
    <t>3. Produkty gotowe</t>
  </si>
  <si>
    <t>III Rezerwy na zobowiązania</t>
  </si>
  <si>
    <t>4. Towary</t>
  </si>
  <si>
    <t xml:space="preserve">IV. Rozliczenia międzyokresowe </t>
  </si>
  <si>
    <t>II. Należności krótkoterminowe</t>
  </si>
  <si>
    <t>I. Rozliczenia międzyokresowe przychodów</t>
  </si>
  <si>
    <t>1. Należności z tytułu dostaw i usług</t>
  </si>
  <si>
    <t>II. Inne rozliczenia międzyokresowe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</si>
  <si>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</si>
  <si>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</si>
  <si>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</si>
  <si>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</si>
  <si>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</si>
  <si>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 xml:space="preserve">1. Środki pieniężne w kasie 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</si>
  <si>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</si>
  <si>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</si>
  <si>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</si>
  <si>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</si>
  <si>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</si>
  <si>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</si>
  <si>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</si>
  <si>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</si>
  <si>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Suma pasywów</t>
  </si>
  <si>
    <t xml:space="preserve">    Główny księgowy</t>
  </si>
  <si>
    <t>Kierownik jednostki</t>
  </si>
  <si>
    <t>Nazwa i adres jednostki sprawozdawczej</t>
  </si>
  <si>
    <t>Urząd Dzielnicy Wola m.st. Warszawy</t>
  </si>
  <si>
    <t>Rachunek zysków i strat</t>
  </si>
  <si>
    <t>al.. Solidarności 90</t>
  </si>
  <si>
    <t xml:space="preserve">jednostki </t>
  </si>
  <si>
    <t>(wariant porównawczy)</t>
  </si>
  <si>
    <t>Wysłać bez pisma przewodniego</t>
  </si>
  <si>
    <t>Stan na koniec roku poprzedniego</t>
  </si>
  <si>
    <t>Stan na koniec roku bieżącego</t>
  </si>
  <si>
    <t>w tym: dotacje zaliczane do przychodów (podmiotowe, przedmiotowe, na pierwsze wyposażenie w środki obrotowe)</t>
  </si>
  <si>
    <t>Zmiana stanu produktów (zwiększenie - wartość dodatnia, zmniejszenie - wartość ujemna)</t>
  </si>
  <si>
    <t>Koszt wytworzenia produktów na własne potrzeby jednostki</t>
  </si>
  <si>
    <t>Przychody netto ze sprzedaży towarów i materiałów</t>
  </si>
  <si>
    <t>Dotacje na finansowanie działalności podstawowej</t>
  </si>
  <si>
    <t>C.</t>
  </si>
  <si>
    <t>Zysk (strata) z działalności podstawowej (A-B)</t>
  </si>
  <si>
    <t>Zysk ze zbycia niefinansowych aktywów trwałych</t>
  </si>
  <si>
    <t>Koszty inwestycji finansowanych ze środków własnych samorządowych zakładów budżetowych i dochodów jednostek budżetowych gromadzonych na wydzielonym rachunku</t>
  </si>
  <si>
    <t>F.</t>
  </si>
  <si>
    <t>Zysk (strata) z działalności operacyjnej (C+D-E)</t>
  </si>
  <si>
    <t xml:space="preserve">H. </t>
  </si>
  <si>
    <t>Zysk (strata) brutto</t>
  </si>
  <si>
    <t>J.</t>
  </si>
  <si>
    <t>Podatek dochodowy</t>
  </si>
  <si>
    <t>K.</t>
  </si>
  <si>
    <t>Pozostałe obowiązkowe zmniejszenia zysku (zwiększenia straty)</t>
  </si>
  <si>
    <t>L.</t>
  </si>
  <si>
    <t>Zysk (strata) netto (I-J-K)</t>
  </si>
  <si>
    <t xml:space="preserve">Główny Księgowy </t>
  </si>
  <si>
    <t xml:space="preserve">Kierownik jednostki </t>
  </si>
  <si>
    <t>………………………………….</t>
  </si>
  <si>
    <t>………………………….....</t>
  </si>
  <si>
    <t xml:space="preserve">Zestawienie zmian </t>
  </si>
  <si>
    <t xml:space="preserve">w funduszu jednoski 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</si>
  <si>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</si>
  <si>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</si>
  <si>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</si>
  <si>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</si>
  <si>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</si>
  <si>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</si>
  <si>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</si>
  <si>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</si>
  <si>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</si>
  <si>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</si>
  <si>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</si>
  <si>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</si>
  <si>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</si>
  <si>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</si>
  <si>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</si>
  <si>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</si>
  <si>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wyceny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</si>
  <si>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</si>
  <si>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</si>
  <si>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</si>
  <si>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</si>
  <si>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 xml:space="preserve">II. Fundusz jednostki na koniec okresu (BZ) </t>
  </si>
  <si>
    <t>III. Wynik finansowy netto za rok bieżący</t>
  </si>
  <si>
    <t>1. zysk netto (+)</t>
  </si>
  <si>
    <t>2. strata netto (-)</t>
  </si>
  <si>
    <t>3. nadwyżka środków obrotowych</t>
  </si>
  <si>
    <t>IV. Fundusz (II+/-III)</t>
  </si>
  <si>
    <t>Informacje uzupełniające istotne dla oceny rzetelności i przejrzystości sytuacji finansowej:</t>
  </si>
  <si>
    <t xml:space="preserve">1. </t>
  </si>
  <si>
    <t>Stan na                                                                                             początek roku</t>
  </si>
  <si>
    <t>brak</t>
  </si>
  <si>
    <t>Tramwaje Warszawskiej Spółka z. o.o.</t>
  </si>
  <si>
    <t>MPWiK SA</t>
  </si>
  <si>
    <t>TBS Warszawa Północ Spółka z o.o.</t>
  </si>
  <si>
    <t>zakup materiałów oraz usług niezbędnych do zwiększenia bezpieczeństwa w zwiazku z trwającą pandemią COVID-19</t>
  </si>
  <si>
    <t>na dzień 31 grudnia 2022 roku</t>
  </si>
  <si>
    <t>sporządzony na dzień 31 grudnia 2022 r.</t>
  </si>
  <si>
    <t>sporządzone na dzień 31 grudnia 2022 r.</t>
  </si>
  <si>
    <t>1.6. Nieodpłatnie otrzymane środki trwałe i środki trwałe w budowie oraz wartości niematerialne i prawne</t>
  </si>
  <si>
    <t>II.1.1.a. Rzeczowy majątek trwały - zmiany w ciągu roku obrotowego 2022 r.</t>
  </si>
  <si>
    <t>koszty związane z rosyjską agresją na Ukrainę, w tym koszty udzielonej pomocy</t>
  </si>
  <si>
    <t>Należności długoterminowe:</t>
  </si>
  <si>
    <t>Należności krótkoterminowe:</t>
  </si>
  <si>
    <t>na odszkodowania z tytułu bezumownego korzystania z nieruchomości</t>
  </si>
  <si>
    <t>Koszty mediów, dystrybucja energii (dot. oświetlenia ulic, sygnalizacji świetlnej...)</t>
  </si>
  <si>
    <t>Wartość początkowa na początek roku</t>
  </si>
  <si>
    <t>Wartość netto na początek roku</t>
  </si>
  <si>
    <t>Wartość netto na koniec roku</t>
  </si>
  <si>
    <t>Rok bieżący</t>
  </si>
  <si>
    <t>Zysk/(strata) netto za rok zakończony dnia 31 grudnia bieżącego roku</t>
  </si>
  <si>
    <t>Kapitały własne na dzień 31 grudnia bieżącego roku</t>
  </si>
  <si>
    <r>
      <t xml:space="preserve">* </t>
    </r>
    <r>
      <rPr>
        <b/>
        <u/>
        <sz val="10"/>
        <color theme="1"/>
        <rFont val="Calibri"/>
        <family val="2"/>
        <charset val="238"/>
      </rPr>
      <t>Wykorzystanie odpisu</t>
    </r>
    <r>
      <rPr>
        <sz val="10"/>
        <color theme="1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</si>
  <si>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color theme="1"/>
        <rFont val="Calibri"/>
        <family val="2"/>
        <charset val="238"/>
      </rPr>
      <t>Rozwiązanie odpisu</t>
    </r>
    <r>
      <rPr>
        <sz val="10"/>
        <color theme="1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</si>
  <si>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r>
      <t xml:space="preserve">Rezerwy na odszkodowania za nieruchomości warszawskie </t>
    </r>
    <r>
      <rPr>
        <sz val="10"/>
        <color theme="1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</si>
  <si>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0"/>
        <color theme="1"/>
        <rFont val="Calibri"/>
        <family val="2"/>
        <charset val="238"/>
      </rPr>
      <t xml:space="preserve"> </t>
    </r>
  </si>
  <si>
    <r>
      <t>Poręczenia</t>
    </r>
    <r>
      <rPr>
        <sz val="10"/>
        <color theme="1"/>
        <rFont val="Calibri"/>
        <family val="2"/>
        <charset val="238"/>
      </rPr>
      <t>, w tym:</t>
    </r>
  </si>
  <si>
    <r>
      <t xml:space="preserve">na odszkodowania za nieruchomości warszawskie </t>
    </r>
    <r>
      <rPr>
        <sz val="10"/>
        <color theme="1"/>
        <rFont val="Calibri"/>
        <family val="2"/>
        <charset val="238"/>
      </rPr>
      <t>(DEKRET BIERUTA z dnia 26 października 1945r.)</t>
    </r>
  </si>
  <si>
    <r>
      <t xml:space="preserve"> za grunty przejęte pod drogi w oparciu o tzw. Specustawę</t>
    </r>
    <r>
      <rPr>
        <sz val="10"/>
        <color theme="1"/>
        <rFont val="Calibri"/>
        <family val="2"/>
        <charset val="238"/>
      </rPr>
      <t xml:space="preserve"> </t>
    </r>
  </si>
  <si>
    <r>
      <t xml:space="preserve">Przychody netto ze sprzedaży produktów </t>
    </r>
    <r>
      <rPr>
        <sz val="10"/>
        <color theme="1"/>
        <rFont val="Calibri"/>
        <family val="2"/>
        <charset val="238"/>
      </rPr>
      <t>w tym:</t>
    </r>
  </si>
  <si>
    <r>
      <rPr>
        <b/>
        <sz val="10"/>
        <color theme="1"/>
        <rFont val="Calibri"/>
        <family val="2"/>
        <charset val="238"/>
      </rPr>
      <t>inne</t>
    </r>
    <r>
      <rPr>
        <sz val="10"/>
        <color theme="1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</si>
  <si>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r>
      <t xml:space="preserve">II.3.1. Informacja o stanie zatrudnienia </t>
    </r>
    <r>
      <rPr>
        <sz val="10"/>
        <color theme="1"/>
        <rFont val="Calibri"/>
        <family val="2"/>
        <charset val="238"/>
      </rPr>
      <t>(osoby)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</si>
</sst>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z_ł_-;\-* #,##0.00\ _z_ł_-;_-* &quot;-&quot;??\ _z_ł_-;_-@_-"/>
    <numFmt numFmtId="165" formatCode="_-* #,##0.00\ &quot;DM&quot;_-;\-* #,##0.00\ &quot;DM&quot;_-;_-* &quot;-&quot;??\ &quot;DM&quot;_-;_-@_-"/>
    <numFmt numFmtId="166" formatCode="#,##0.00;[Red]#,##0.00"/>
    <numFmt numFmtId="168" formatCode="#,##0.00_ ;\-#,##0.00\ "/>
    <numFmt numFmtId="169" formatCode="#,##0.00\ _z_ł"/>
    <numFmt numFmtId="170" formatCode="###,###,###,##0.00"/>
    <numFmt numFmtId="171" formatCode="#,##0.00\ &quot;zł&quot;"/>
  </numFmts>
  <fonts count="93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Book Antiqua"/>
      <family val="1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i/>
      <strike/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sz val="10"/>
      <color theme="1"/>
      <name val="Arial CE"/>
      <charset val="238"/>
    </font>
    <font>
      <b/>
      <sz val="10"/>
      <color indexed="8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u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rgb="FF00B0F0"/>
      <name val="Arial"/>
      <family val="2"/>
      <charset val="238"/>
    </font>
    <font>
      <sz val="10"/>
      <color theme="1"/>
      <name val="Book Antiqua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trike/>
      <sz val="10"/>
      <color theme="1"/>
      <name val="Times New Roman"/>
      <family val="1"/>
      <charset val="238"/>
    </font>
    <font>
      <b/>
      <u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78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8">
    <xf numFmtId="0" fontId="0" fillId="0" borderId="0"/>
    <xf numFmtId="0" fontId="6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16" borderId="0" applyNumberFormat="0" applyBorder="0" applyAlignment="0" applyProtection="0"/>
    <xf numFmtId="0" fontId="6" fillId="25" borderId="0" applyNumberFormat="0" applyBorder="0" applyAlignment="0" applyProtection="0"/>
    <xf numFmtId="0" fontId="8" fillId="16" borderId="0" applyNumberFormat="0" applyBorder="0" applyAlignment="0" applyProtection="0"/>
    <xf numFmtId="0" fontId="9" fillId="28" borderId="1" applyNumberFormat="0" applyAlignment="0" applyProtection="0"/>
    <xf numFmtId="0" fontId="10" fillId="17" borderId="2" applyNumberFormat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3" fillId="33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25" borderId="1" applyNumberFormat="0" applyAlignment="0" applyProtection="0"/>
    <xf numFmtId="0" fontId="18" fillId="0" borderId="7" applyNumberFormat="0" applyFill="0" applyAlignment="0" applyProtection="0"/>
    <xf numFmtId="0" fontId="19" fillId="25" borderId="0" applyNumberFormat="0" applyBorder="0" applyAlignment="0" applyProtection="0"/>
    <xf numFmtId="0" fontId="23" fillId="0" borderId="0"/>
    <xf numFmtId="0" fontId="4" fillId="0" borderId="0"/>
    <xf numFmtId="0" fontId="11" fillId="0" borderId="0"/>
    <xf numFmtId="0" fontId="4" fillId="0" borderId="0"/>
    <xf numFmtId="0" fontId="11" fillId="24" borderId="8" applyNumberFormat="0" applyFont="0" applyAlignment="0" applyProtection="0"/>
    <xf numFmtId="0" fontId="20" fillId="28" borderId="3" applyNumberFormat="0" applyAlignment="0" applyProtection="0"/>
    <xf numFmtId="4" fontId="21" fillId="34" borderId="9" applyNumberFormat="0" applyProtection="0">
      <alignment vertical="center"/>
    </xf>
    <xf numFmtId="4" fontId="22" fillId="34" borderId="9" applyNumberFormat="0" applyProtection="0">
      <alignment vertical="center"/>
    </xf>
    <xf numFmtId="4" fontId="21" fillId="34" borderId="9" applyNumberFormat="0" applyProtection="0">
      <alignment horizontal="left" vertical="center" indent="1"/>
    </xf>
    <xf numFmtId="0" fontId="21" fillId="34" borderId="9" applyNumberFormat="0" applyProtection="0">
      <alignment horizontal="left" vertical="top" indent="1"/>
    </xf>
    <xf numFmtId="4" fontId="21" fillId="2" borderId="0" applyNumberFormat="0" applyProtection="0">
      <alignment horizontal="left" vertical="center" indent="1"/>
    </xf>
    <xf numFmtId="4" fontId="23" fillId="7" borderId="9" applyNumberFormat="0" applyProtection="0">
      <alignment horizontal="right" vertical="center"/>
    </xf>
    <xf numFmtId="4" fontId="23" fillId="3" borderId="9" applyNumberFormat="0" applyProtection="0">
      <alignment horizontal="right" vertical="center"/>
    </xf>
    <xf numFmtId="4" fontId="23" fillId="26" borderId="9" applyNumberFormat="0" applyProtection="0">
      <alignment horizontal="right" vertical="center"/>
    </xf>
    <xf numFmtId="4" fontId="23" fillId="27" borderId="9" applyNumberFormat="0" applyProtection="0">
      <alignment horizontal="right" vertical="center"/>
    </xf>
    <xf numFmtId="4" fontId="23" fillId="35" borderId="9" applyNumberFormat="0" applyProtection="0">
      <alignment horizontal="right" vertical="center"/>
    </xf>
    <xf numFmtId="4" fontId="23" fillId="36" borderId="9" applyNumberFormat="0" applyProtection="0">
      <alignment horizontal="right" vertical="center"/>
    </xf>
    <xf numFmtId="4" fontId="23" fillId="9" borderId="9" applyNumberFormat="0" applyProtection="0">
      <alignment horizontal="right" vertical="center"/>
    </xf>
    <xf numFmtId="4" fontId="23" fillId="29" borderId="9" applyNumberFormat="0" applyProtection="0">
      <alignment horizontal="right" vertical="center"/>
    </xf>
    <xf numFmtId="4" fontId="23" fillId="37" borderId="9" applyNumberFormat="0" applyProtection="0">
      <alignment horizontal="right" vertical="center"/>
    </xf>
    <xf numFmtId="4" fontId="21" fillId="38" borderId="10" applyNumberFormat="0" applyProtection="0">
      <alignment horizontal="left" vertical="center" indent="1"/>
    </xf>
    <xf numFmtId="4" fontId="23" fillId="39" borderId="0" applyNumberFormat="0" applyProtection="0">
      <alignment horizontal="left" vertical="center" indent="1"/>
    </xf>
    <xf numFmtId="4" fontId="24" fillId="8" borderId="0" applyNumberFormat="0" applyProtection="0">
      <alignment horizontal="left" vertical="center" indent="1"/>
    </xf>
    <xf numFmtId="4" fontId="23" fillId="2" borderId="9" applyNumberFormat="0" applyProtection="0">
      <alignment horizontal="right" vertical="center"/>
    </xf>
    <xf numFmtId="4" fontId="25" fillId="39" borderId="0" applyNumberFormat="0" applyProtection="0">
      <alignment horizontal="left" vertical="center" indent="1"/>
    </xf>
    <xf numFmtId="4" fontId="25" fillId="2" borderId="0" applyNumberFormat="0" applyProtection="0">
      <alignment horizontal="left" vertical="center" indent="1"/>
    </xf>
    <xf numFmtId="0" fontId="11" fillId="8" borderId="9" applyNumberFormat="0" applyProtection="0">
      <alignment horizontal="left" vertical="center" indent="1"/>
    </xf>
    <xf numFmtId="0" fontId="11" fillId="8" borderId="9" applyNumberFormat="0" applyProtection="0">
      <alignment horizontal="left" vertical="top" indent="1"/>
    </xf>
    <xf numFmtId="0" fontId="11" fillId="2" borderId="9" applyNumberFormat="0" applyProtection="0">
      <alignment horizontal="left" vertical="center" indent="1"/>
    </xf>
    <xf numFmtId="0" fontId="11" fillId="2" borderId="9" applyNumberFormat="0" applyProtection="0">
      <alignment horizontal="left" vertical="top" indent="1"/>
    </xf>
    <xf numFmtId="0" fontId="11" fillId="6" borderId="9" applyNumberFormat="0" applyProtection="0">
      <alignment horizontal="left" vertical="center" indent="1"/>
    </xf>
    <xf numFmtId="0" fontId="11" fillId="6" borderId="9" applyNumberFormat="0" applyProtection="0">
      <alignment horizontal="left" vertical="top" indent="1"/>
    </xf>
    <xf numFmtId="0" fontId="11" fillId="39" borderId="9" applyNumberFormat="0" applyProtection="0">
      <alignment horizontal="left" vertical="center" indent="1"/>
    </xf>
    <xf numFmtId="0" fontId="11" fillId="39" borderId="9" applyNumberFormat="0" applyProtection="0">
      <alignment horizontal="left" vertical="top" indent="1"/>
    </xf>
    <xf numFmtId="0" fontId="11" fillId="5" borderId="11" applyNumberFormat="0">
      <protection locked="0"/>
    </xf>
    <xf numFmtId="4" fontId="23" fillId="4" borderId="9" applyNumberFormat="0" applyProtection="0">
      <alignment vertical="center"/>
    </xf>
    <xf numFmtId="4" fontId="26" fillId="4" borderId="9" applyNumberFormat="0" applyProtection="0">
      <alignment vertical="center"/>
    </xf>
    <xf numFmtId="4" fontId="23" fillId="4" borderId="9" applyNumberFormat="0" applyProtection="0">
      <alignment horizontal="left" vertical="center" indent="1"/>
    </xf>
    <xf numFmtId="0" fontId="23" fillId="4" borderId="9" applyNumberFormat="0" applyProtection="0">
      <alignment horizontal="left" vertical="top" indent="1"/>
    </xf>
    <xf numFmtId="4" fontId="23" fillId="39" borderId="9" applyNumberFormat="0" applyProtection="0">
      <alignment horizontal="right" vertical="center"/>
    </xf>
    <xf numFmtId="4" fontId="26" fillId="39" borderId="9" applyNumberFormat="0" applyProtection="0">
      <alignment horizontal="right" vertical="center"/>
    </xf>
    <xf numFmtId="4" fontId="23" fillId="2" borderId="9" applyNumberFormat="0" applyProtection="0">
      <alignment horizontal="left" vertical="center" indent="1"/>
    </xf>
    <xf numFmtId="0" fontId="23" fillId="2" borderId="9" applyNumberFormat="0" applyProtection="0">
      <alignment horizontal="left" vertical="top" indent="1"/>
    </xf>
    <xf numFmtId="4" fontId="27" fillId="40" borderId="0" applyNumberFormat="0" applyProtection="0">
      <alignment horizontal="left" vertical="center" indent="1"/>
    </xf>
    <xf numFmtId="4" fontId="28" fillId="39" borderId="9" applyNumberFormat="0" applyProtection="0">
      <alignment horizontal="right" vertical="center"/>
    </xf>
    <xf numFmtId="0" fontId="29" fillId="0" borderId="0" applyNumberFormat="0" applyFill="0" applyBorder="0" applyAlignment="0" applyProtection="0"/>
    <xf numFmtId="0" fontId="12" fillId="0" borderId="12" applyNumberFormat="0" applyFill="0" applyAlignment="0" applyProtection="0"/>
    <xf numFmtId="165" fontId="1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" fillId="0" borderId="0"/>
    <xf numFmtId="0" fontId="3" fillId="0" borderId="0"/>
    <xf numFmtId="0" fontId="65" fillId="0" borderId="0" applyNumberFormat="0" applyFill="0" applyBorder="0" applyAlignment="0" applyProtection="0"/>
    <xf numFmtId="0" fontId="66" fillId="0" borderId="133" applyNumberFormat="0" applyFill="0" applyAlignment="0" applyProtection="0"/>
    <xf numFmtId="0" fontId="67" fillId="0" borderId="134" applyNumberFormat="0" applyFill="0" applyAlignment="0" applyProtection="0"/>
    <xf numFmtId="0" fontId="68" fillId="0" borderId="135" applyNumberFormat="0" applyFill="0" applyAlignment="0" applyProtection="0"/>
    <xf numFmtId="0" fontId="68" fillId="0" borderId="0" applyNumberFormat="0" applyFill="0" applyBorder="0" applyAlignment="0" applyProtection="0"/>
    <xf numFmtId="0" fontId="69" fillId="47" borderId="0" applyNumberFormat="0" applyBorder="0" applyAlignment="0" applyProtection="0"/>
    <xf numFmtId="0" fontId="70" fillId="48" borderId="0" applyNumberFormat="0" applyBorder="0" applyAlignment="0" applyProtection="0"/>
    <xf numFmtId="0" fontId="71" fillId="49" borderId="0" applyNumberFormat="0" applyBorder="0" applyAlignment="0" applyProtection="0"/>
    <xf numFmtId="0" fontId="72" fillId="50" borderId="136" applyNumberFormat="0" applyAlignment="0" applyProtection="0"/>
    <xf numFmtId="0" fontId="73" fillId="51" borderId="137" applyNumberFormat="0" applyAlignment="0" applyProtection="0"/>
    <xf numFmtId="0" fontId="74" fillId="51" borderId="136" applyNumberFormat="0" applyAlignment="0" applyProtection="0"/>
    <xf numFmtId="0" fontId="75" fillId="0" borderId="138" applyNumberFormat="0" applyFill="0" applyAlignment="0" applyProtection="0"/>
    <xf numFmtId="0" fontId="76" fillId="52" borderId="139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141" applyNumberFormat="0" applyFill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0" fillId="70" borderId="0" applyNumberFormat="0" applyBorder="0" applyAlignment="0" applyProtection="0"/>
    <xf numFmtId="0" fontId="2" fillId="71" borderId="0" applyNumberFormat="0" applyBorder="0" applyAlignment="0" applyProtection="0"/>
    <xf numFmtId="0" fontId="2" fillId="72" borderId="0" applyNumberFormat="0" applyBorder="0" applyAlignment="0" applyProtection="0"/>
    <xf numFmtId="0" fontId="80" fillId="73" borderId="0" applyNumberFormat="0" applyBorder="0" applyAlignment="0" applyProtection="0"/>
    <xf numFmtId="0" fontId="80" fillId="74" borderId="0" applyNumberFormat="0" applyBorder="0" applyAlignment="0" applyProtection="0"/>
    <xf numFmtId="0" fontId="2" fillId="75" borderId="0" applyNumberFormat="0" applyBorder="0" applyAlignment="0" applyProtection="0"/>
    <xf numFmtId="0" fontId="2" fillId="76" borderId="0" applyNumberFormat="0" applyBorder="0" applyAlignment="0" applyProtection="0"/>
    <xf numFmtId="0" fontId="80" fillId="77" borderId="0" applyNumberFormat="0" applyBorder="0" applyAlignment="0" applyProtection="0"/>
    <xf numFmtId="0" fontId="2" fillId="0" borderId="0"/>
    <xf numFmtId="0" fontId="2" fillId="53" borderId="140" applyNumberFormat="0" applyFont="0" applyAlignment="0" applyProtection="0"/>
    <xf numFmtId="0" fontId="1" fillId="0" borderId="0"/>
    <xf numFmtId="0" fontId="1" fillId="53" borderId="140" applyNumberFormat="0" applyFont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3" fillId="0" borderId="0"/>
    <xf numFmtId="0" fontId="3" fillId="24" borderId="8" applyNumberFormat="0" applyFont="0" applyAlignment="0" applyProtection="0"/>
    <xf numFmtId="0" fontId="3" fillId="8" borderId="9" applyNumberFormat="0" applyProtection="0">
      <alignment horizontal="left" vertical="center" indent="1"/>
    </xf>
    <xf numFmtId="0" fontId="3" fillId="8" borderId="9" applyNumberFormat="0" applyProtection="0">
      <alignment horizontal="left" vertical="top" indent="1"/>
    </xf>
    <xf numFmtId="0" fontId="3" fillId="2" borderId="9" applyNumberFormat="0" applyProtection="0">
      <alignment horizontal="left" vertical="center" indent="1"/>
    </xf>
    <xf numFmtId="0" fontId="3" fillId="2" borderId="9" applyNumberFormat="0" applyProtection="0">
      <alignment horizontal="left" vertical="top" indent="1"/>
    </xf>
    <xf numFmtId="0" fontId="3" fillId="6" borderId="9" applyNumberFormat="0" applyProtection="0">
      <alignment horizontal="left" vertical="center" indent="1"/>
    </xf>
    <xf numFmtId="0" fontId="3" fillId="6" borderId="9" applyNumberFormat="0" applyProtection="0">
      <alignment horizontal="left" vertical="top" indent="1"/>
    </xf>
    <xf numFmtId="0" fontId="3" fillId="39" borderId="9" applyNumberFormat="0" applyProtection="0">
      <alignment horizontal="left" vertical="center" indent="1"/>
    </xf>
    <xf numFmtId="0" fontId="3" fillId="39" borderId="9" applyNumberFormat="0" applyProtection="0">
      <alignment horizontal="left" vertical="top" indent="1"/>
    </xf>
    <xf numFmtId="0" fontId="3" fillId="5" borderId="11" applyNumberFormat="0">
      <protection locked="0"/>
    </xf>
    <xf numFmtId="165" fontId="3" fillId="0" borderId="0" applyFont="0" applyFill="0" applyBorder="0" applyAlignment="0" applyProtection="0"/>
  </cellStyleXfs>
  <cellXfs count="1179">
    <xf numFmtId="0" fontId="0" fillId="0" borderId="0" xfId="0"/>
    <xf numFmtId="0" fontId="33" fillId="0" borderId="0" xfId="0" applyFont="1" applyAlignment="1"/>
    <xf numFmtId="4" fontId="34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0" fontId="36" fillId="44" borderId="22" xfId="0" applyFont="1" applyFill="1" applyBorder="1" applyAlignment="1">
      <alignment horizontal="center" wrapText="1"/>
    </xf>
    <xf numFmtId="0" fontId="36" fillId="44" borderId="26" xfId="0" applyFont="1" applyFill="1" applyBorder="1" applyAlignment="1">
      <alignment horizontal="center" wrapText="1"/>
    </xf>
    <xf numFmtId="0" fontId="36" fillId="44" borderId="27" xfId="0" applyFont="1" applyFill="1" applyBorder="1" applyAlignment="1">
      <alignment horizontal="center" wrapText="1"/>
    </xf>
    <xf numFmtId="0" fontId="36" fillId="44" borderId="28" xfId="0" applyFont="1" applyFill="1" applyBorder="1" applyAlignment="1">
      <alignment horizontal="center" wrapText="1"/>
    </xf>
    <xf numFmtId="4" fontId="36" fillId="0" borderId="11" xfId="0" applyNumberFormat="1" applyFont="1" applyBorder="1" applyAlignment="1">
      <alignment horizontal="right"/>
    </xf>
    <xf numFmtId="4" fontId="36" fillId="0" borderId="22" xfId="0" applyNumberFormat="1" applyFont="1" applyBorder="1" applyAlignment="1">
      <alignment horizontal="right"/>
    </xf>
    <xf numFmtId="2" fontId="37" fillId="0" borderId="11" xfId="0" applyNumberFormat="1" applyFont="1" applyBorder="1" applyAlignment="1">
      <alignment wrapText="1"/>
    </xf>
    <xf numFmtId="2" fontId="37" fillId="0" borderId="22" xfId="0" applyNumberFormat="1" applyFont="1" applyBorder="1" applyAlignment="1">
      <alignment wrapText="1"/>
    </xf>
    <xf numFmtId="2" fontId="37" fillId="0" borderId="31" xfId="0" applyNumberFormat="1" applyFont="1" applyBorder="1" applyAlignment="1">
      <alignment horizontal="right"/>
    </xf>
    <xf numFmtId="2" fontId="37" fillId="0" borderId="24" xfId="0" applyNumberFormat="1" applyFont="1" applyBorder="1" applyAlignment="1">
      <alignment horizontal="right"/>
    </xf>
    <xf numFmtId="4" fontId="36" fillId="43" borderId="34" xfId="0" applyNumberFormat="1" applyFont="1" applyFill="1" applyBorder="1" applyAlignment="1">
      <alignment horizontal="right"/>
    </xf>
    <xf numFmtId="4" fontId="36" fillId="43" borderId="13" xfId="0" applyNumberFormat="1" applyFont="1" applyFill="1" applyBorder="1" applyAlignment="1">
      <alignment horizontal="right"/>
    </xf>
    <xf numFmtId="4" fontId="36" fillId="43" borderId="35" xfId="0" applyNumberFormat="1" applyFont="1" applyFill="1" applyBorder="1" applyAlignment="1">
      <alignment horizontal="right"/>
    </xf>
    <xf numFmtId="0" fontId="37" fillId="0" borderId="0" xfId="0" applyFont="1" applyBorder="1" applyAlignment="1">
      <alignment wrapText="1"/>
    </xf>
    <xf numFmtId="4" fontId="39" fillId="0" borderId="0" xfId="0" applyNumberFormat="1" applyFont="1" applyAlignment="1">
      <alignment vertical="center"/>
    </xf>
    <xf numFmtId="0" fontId="43" fillId="0" borderId="14" xfId="0" applyFont="1" applyFill="1" applyBorder="1" applyAlignment="1">
      <alignment horizontal="center" wrapText="1"/>
    </xf>
    <xf numFmtId="4" fontId="43" fillId="0" borderId="85" xfId="0" applyNumberFormat="1" applyFont="1" applyFill="1" applyBorder="1" applyAlignment="1">
      <alignment horizontal="right"/>
    </xf>
    <xf numFmtId="4" fontId="43" fillId="0" borderId="86" xfId="0" applyNumberFormat="1" applyFont="1" applyFill="1" applyBorder="1" applyAlignment="1">
      <alignment horizontal="right"/>
    </xf>
    <xf numFmtId="4" fontId="45" fillId="0" borderId="85" xfId="0" applyNumberFormat="1" applyFont="1" applyFill="1" applyBorder="1" applyAlignment="1">
      <alignment horizontal="right"/>
    </xf>
    <xf numFmtId="2" fontId="45" fillId="0" borderId="85" xfId="0" applyNumberFormat="1" applyFont="1" applyFill="1" applyBorder="1" applyAlignment="1">
      <alignment horizontal="right"/>
    </xf>
    <xf numFmtId="4" fontId="45" fillId="0" borderId="86" xfId="0" applyNumberFormat="1" applyFont="1" applyFill="1" applyBorder="1" applyAlignment="1">
      <alignment horizontal="right"/>
    </xf>
    <xf numFmtId="4" fontId="45" fillId="0" borderId="99" xfId="0" applyNumberFormat="1" applyFont="1" applyFill="1" applyBorder="1" applyAlignment="1">
      <alignment horizontal="right"/>
    </xf>
    <xf numFmtId="4" fontId="43" fillId="0" borderId="11" xfId="0" applyNumberFormat="1" applyFont="1" applyFill="1" applyBorder="1" applyAlignment="1">
      <alignment horizontal="right"/>
    </xf>
    <xf numFmtId="4" fontId="43" fillId="0" borderId="88" xfId="0" applyNumberFormat="1" applyFont="1" applyFill="1" applyBorder="1" applyAlignment="1">
      <alignment horizontal="right"/>
    </xf>
    <xf numFmtId="4" fontId="43" fillId="43" borderId="85" xfId="0" applyNumberFormat="1" applyFont="1" applyFill="1" applyBorder="1" applyAlignment="1">
      <alignment horizontal="right"/>
    </xf>
    <xf numFmtId="4" fontId="43" fillId="43" borderId="86" xfId="0" applyNumberFormat="1" applyFont="1" applyFill="1" applyBorder="1" applyAlignment="1">
      <alignment horizontal="right"/>
    </xf>
    <xf numFmtId="4" fontId="43" fillId="43" borderId="90" xfId="0" applyNumberFormat="1" applyFont="1" applyFill="1" applyBorder="1" applyAlignment="1">
      <alignment horizontal="right"/>
    </xf>
    <xf numFmtId="4" fontId="43" fillId="43" borderId="91" xfId="0" applyNumberFormat="1" applyFont="1" applyFill="1" applyBorder="1" applyAlignment="1">
      <alignment horizontal="right"/>
    </xf>
    <xf numFmtId="0" fontId="47" fillId="0" borderId="0" xfId="40" applyFont="1"/>
    <xf numFmtId="0" fontId="4" fillId="0" borderId="0" xfId="40"/>
    <xf numFmtId="0" fontId="4" fillId="42" borderId="0" xfId="40" applyFill="1"/>
    <xf numFmtId="0" fontId="49" fillId="0" borderId="70" xfId="40" applyFont="1" applyBorder="1" applyProtection="1">
      <protection locked="0" hidden="1"/>
    </xf>
    <xf numFmtId="0" fontId="4" fillId="42" borderId="66" xfId="40" applyFont="1" applyFill="1" applyBorder="1" applyProtection="1">
      <protection locked="0" hidden="1"/>
    </xf>
    <xf numFmtId="0" fontId="49" fillId="0" borderId="64" xfId="40" applyFont="1" applyBorder="1" applyProtection="1">
      <protection locked="0" hidden="1"/>
    </xf>
    <xf numFmtId="0" fontId="48" fillId="42" borderId="18" xfId="40" applyFont="1" applyFill="1" applyBorder="1" applyProtection="1">
      <protection locked="0" hidden="1"/>
    </xf>
    <xf numFmtId="0" fontId="48" fillId="0" borderId="64" xfId="40" applyFont="1" applyBorder="1" applyProtection="1">
      <protection locked="0" hidden="1"/>
    </xf>
    <xf numFmtId="0" fontId="51" fillId="0" borderId="64" xfId="40" applyFont="1" applyBorder="1" applyProtection="1">
      <protection locked="0" hidden="1"/>
    </xf>
    <xf numFmtId="0" fontId="53" fillId="42" borderId="28" xfId="40" applyFont="1" applyFill="1" applyBorder="1" applyProtection="1">
      <protection locked="0" hidden="1"/>
    </xf>
    <xf numFmtId="0" fontId="48" fillId="0" borderId="55" xfId="40" applyFont="1" applyBorder="1"/>
    <xf numFmtId="0" fontId="53" fillId="42" borderId="18" xfId="40" applyFont="1" applyFill="1" applyBorder="1" applyProtection="1">
      <protection locked="0" hidden="1"/>
    </xf>
    <xf numFmtId="0" fontId="4" fillId="42" borderId="0" xfId="40" applyFont="1" applyFill="1" applyBorder="1" applyProtection="1">
      <protection locked="0" hidden="1"/>
    </xf>
    <xf numFmtId="0" fontId="4" fillId="42" borderId="18" xfId="40" applyFont="1" applyFill="1" applyBorder="1" applyProtection="1">
      <protection locked="0" hidden="1"/>
    </xf>
    <xf numFmtId="49" fontId="47" fillId="0" borderId="77" xfId="40" applyNumberFormat="1" applyFont="1" applyBorder="1" applyAlignment="1" applyProtection="1">
      <alignment horizontal="center"/>
      <protection locked="0" hidden="1"/>
    </xf>
    <xf numFmtId="0" fontId="4" fillId="42" borderId="13" xfId="40" applyFont="1" applyFill="1" applyBorder="1" applyProtection="1">
      <protection locked="0" hidden="1"/>
    </xf>
    <xf numFmtId="0" fontId="4" fillId="0" borderId="64" xfId="40" applyFont="1" applyBorder="1" applyProtection="1">
      <protection locked="0" hidden="1"/>
    </xf>
    <xf numFmtId="0" fontId="51" fillId="0" borderId="57" xfId="40" applyFont="1" applyBorder="1" applyAlignment="1" applyProtection="1">
      <alignment horizontal="center" vertical="center" wrapText="1"/>
      <protection locked="0" hidden="1"/>
    </xf>
    <xf numFmtId="0" fontId="51" fillId="42" borderId="15" xfId="40" applyFont="1" applyFill="1" applyBorder="1" applyAlignment="1" applyProtection="1">
      <alignment horizontal="center" vertical="top" wrapText="1"/>
      <protection locked="0" hidden="1"/>
    </xf>
    <xf numFmtId="0" fontId="51" fillId="42" borderId="15" xfId="40" applyFont="1" applyFill="1" applyBorder="1" applyAlignment="1" applyProtection="1">
      <alignment horizontal="center" vertical="center" wrapText="1"/>
      <protection locked="0" hidden="1"/>
    </xf>
    <xf numFmtId="0" fontId="51" fillId="42" borderId="16" xfId="40" applyFont="1" applyFill="1" applyBorder="1" applyAlignment="1" applyProtection="1">
      <alignment horizontal="center" vertical="top" wrapText="1"/>
      <protection locked="0" hidden="1"/>
    </xf>
    <xf numFmtId="0" fontId="4" fillId="0" borderId="0" xfId="40" applyAlignment="1">
      <alignment wrapText="1"/>
    </xf>
    <xf numFmtId="0" fontId="51" fillId="0" borderId="55" xfId="40" applyFont="1" applyBorder="1" applyAlignment="1" applyProtection="1">
      <alignment wrapText="1"/>
      <protection locked="0" hidden="1"/>
    </xf>
    <xf numFmtId="0" fontId="51" fillId="0" borderId="65" xfId="40" applyFont="1" applyBorder="1" applyAlignment="1" applyProtection="1">
      <alignment wrapText="1"/>
      <protection locked="0" hidden="1"/>
    </xf>
    <xf numFmtId="0" fontId="51" fillId="0" borderId="56" xfId="40" applyFont="1" applyBorder="1" applyAlignment="1" applyProtection="1">
      <alignment wrapText="1"/>
      <protection locked="0" hidden="1"/>
    </xf>
    <xf numFmtId="0" fontId="53" fillId="0" borderId="56" xfId="40" applyFont="1" applyBorder="1" applyAlignment="1" applyProtection="1">
      <alignment wrapText="1"/>
      <protection locked="0" hidden="1"/>
    </xf>
    <xf numFmtId="0" fontId="53" fillId="0" borderId="65" xfId="40" applyFont="1" applyBorder="1" applyAlignment="1" applyProtection="1">
      <alignment wrapText="1"/>
      <protection locked="0" hidden="1"/>
    </xf>
    <xf numFmtId="0" fontId="4" fillId="0" borderId="56" xfId="40" applyBorder="1" applyAlignment="1" applyProtection="1">
      <alignment wrapText="1"/>
      <protection locked="0" hidden="1"/>
    </xf>
    <xf numFmtId="0" fontId="4" fillId="0" borderId="65" xfId="40" applyBorder="1" applyAlignment="1" applyProtection="1">
      <alignment wrapText="1"/>
      <protection locked="0" hidden="1"/>
    </xf>
    <xf numFmtId="0" fontId="48" fillId="0" borderId="65" xfId="40" applyFont="1" applyBorder="1" applyAlignment="1" applyProtection="1">
      <alignment wrapText="1"/>
      <protection locked="0" hidden="1"/>
    </xf>
    <xf numFmtId="0" fontId="57" fillId="0" borderId="64" xfId="40" applyFont="1" applyBorder="1" applyAlignment="1">
      <alignment horizontal="left" wrapText="1"/>
    </xf>
    <xf numFmtId="0" fontId="57" fillId="0" borderId="65" xfId="40" applyFont="1" applyBorder="1" applyAlignment="1">
      <alignment horizontal="left" wrapText="1"/>
    </xf>
    <xf numFmtId="0" fontId="56" fillId="0" borderId="65" xfId="40" applyFont="1" applyBorder="1" applyAlignment="1">
      <alignment horizontal="left" wrapText="1"/>
    </xf>
    <xf numFmtId="0" fontId="56" fillId="0" borderId="56" xfId="40" applyFont="1" applyBorder="1" applyAlignment="1">
      <alignment horizontal="left" wrapText="1"/>
    </xf>
    <xf numFmtId="0" fontId="56" fillId="0" borderId="64" xfId="40" applyFont="1" applyBorder="1" applyAlignment="1">
      <alignment wrapText="1"/>
    </xf>
    <xf numFmtId="0" fontId="56" fillId="0" borderId="65" xfId="40" applyFont="1" applyBorder="1" applyAlignment="1">
      <alignment wrapText="1"/>
    </xf>
    <xf numFmtId="0" fontId="57" fillId="0" borderId="65" xfId="40" applyFont="1" applyBorder="1" applyAlignment="1">
      <alignment wrapText="1"/>
    </xf>
    <xf numFmtId="0" fontId="57" fillId="0" borderId="56" xfId="40" applyFont="1" applyBorder="1" applyAlignment="1">
      <alignment wrapText="1"/>
    </xf>
    <xf numFmtId="0" fontId="48" fillId="0" borderId="0" xfId="40" applyFont="1" applyAlignment="1">
      <alignment wrapText="1"/>
    </xf>
    <xf numFmtId="0" fontId="51" fillId="0" borderId="57" xfId="40" applyFont="1" applyBorder="1" applyAlignment="1">
      <alignment vertical="center" wrapText="1"/>
    </xf>
    <xf numFmtId="4" fontId="4" fillId="0" borderId="0" xfId="40" applyNumberFormat="1" applyAlignment="1">
      <alignment wrapText="1"/>
    </xf>
    <xf numFmtId="0" fontId="53" fillId="0" borderId="0" xfId="40" applyFont="1" applyFill="1"/>
    <xf numFmtId="0" fontId="48" fillId="0" borderId="0" xfId="40" applyFont="1" applyBorder="1"/>
    <xf numFmtId="0" fontId="48" fillId="0" borderId="0" xfId="40" applyFont="1"/>
    <xf numFmtId="0" fontId="53" fillId="0" borderId="50" xfId="40" applyFont="1" applyFill="1" applyBorder="1"/>
    <xf numFmtId="14" fontId="53" fillId="0" borderId="50" xfId="40" applyNumberFormat="1" applyFont="1" applyFill="1" applyBorder="1" applyAlignment="1" applyProtection="1">
      <alignment horizontal="center"/>
      <protection locked="0"/>
    </xf>
    <xf numFmtId="4" fontId="53" fillId="0" borderId="0" xfId="40" applyNumberFormat="1" applyFont="1" applyFill="1" applyBorder="1"/>
    <xf numFmtId="0" fontId="51" fillId="0" borderId="0" xfId="40" applyFont="1" applyFill="1"/>
    <xf numFmtId="0" fontId="4" fillId="0" borderId="0" xfId="40" applyFill="1"/>
    <xf numFmtId="0" fontId="4" fillId="0" borderId="0" xfId="40" applyBorder="1"/>
    <xf numFmtId="0" fontId="51" fillId="0" borderId="0" xfId="40" applyFont="1" applyFill="1" applyBorder="1"/>
    <xf numFmtId="0" fontId="51" fillId="0" borderId="0" xfId="40" applyFont="1" applyFill="1" applyBorder="1" applyAlignment="1">
      <alignment horizontal="right"/>
    </xf>
    <xf numFmtId="0" fontId="4" fillId="0" borderId="0" xfId="40" applyFill="1" applyBorder="1"/>
    <xf numFmtId="0" fontId="4" fillId="42" borderId="0" xfId="40" applyFill="1" applyBorder="1"/>
    <xf numFmtId="4" fontId="4" fillId="0" borderId="0" xfId="40" applyNumberFormat="1"/>
    <xf numFmtId="0" fontId="59" fillId="0" borderId="44" xfId="40" applyFont="1" applyFill="1" applyBorder="1" applyAlignment="1" applyProtection="1">
      <alignment wrapText="1"/>
      <protection locked="0" hidden="1"/>
    </xf>
    <xf numFmtId="0" fontId="59" fillId="0" borderId="21" xfId="40" applyFont="1" applyFill="1" applyBorder="1" applyAlignment="1" applyProtection="1">
      <alignment wrapText="1"/>
      <protection locked="0" hidden="1"/>
    </xf>
    <xf numFmtId="0" fontId="63" fillId="0" borderId="17" xfId="40" applyFont="1" applyFill="1" applyBorder="1" applyAlignment="1">
      <alignment wrapText="1"/>
    </xf>
    <xf numFmtId="0" fontId="63" fillId="0" borderId="44" xfId="40" applyFont="1" applyFill="1" applyBorder="1" applyAlignment="1">
      <alignment wrapText="1"/>
    </xf>
    <xf numFmtId="0" fontId="63" fillId="0" borderId="21" xfId="40" applyFont="1" applyFill="1" applyBorder="1" applyAlignment="1">
      <alignment wrapText="1"/>
    </xf>
    <xf numFmtId="4" fontId="54" fillId="42" borderId="15" xfId="40" applyNumberFormat="1" applyFont="1" applyFill="1" applyBorder="1" applyAlignment="1">
      <alignment vertical="center" wrapText="1"/>
    </xf>
    <xf numFmtId="0" fontId="54" fillId="42" borderId="15" xfId="40" applyFont="1" applyFill="1" applyBorder="1" applyAlignment="1">
      <alignment vertical="center" wrapText="1"/>
    </xf>
    <xf numFmtId="4" fontId="54" fillId="42" borderId="16" xfId="40" applyNumberFormat="1" applyFont="1" applyFill="1" applyBorder="1" applyAlignment="1">
      <alignment vertical="center" wrapText="1"/>
    </xf>
    <xf numFmtId="4" fontId="4" fillId="46" borderId="0" xfId="40" applyNumberFormat="1" applyFill="1" applyAlignment="1">
      <alignment wrapText="1"/>
    </xf>
    <xf numFmtId="4" fontId="54" fillId="0" borderId="46" xfId="40" applyNumberFormat="1" applyFont="1" applyFill="1" applyBorder="1" applyAlignment="1" applyProtection="1">
      <alignment vertical="center" wrapText="1"/>
      <protection locked="0" hidden="1"/>
    </xf>
    <xf numFmtId="4" fontId="41" fillId="0" borderId="46" xfId="40" applyNumberFormat="1" applyFont="1" applyFill="1" applyBorder="1" applyAlignment="1" applyProtection="1">
      <alignment vertical="center" wrapText="1"/>
      <protection locked="0" hidden="1"/>
    </xf>
    <xf numFmtId="4" fontId="4" fillId="0" borderId="44" xfId="40" applyNumberFormat="1" applyFont="1" applyFill="1" applyBorder="1" applyAlignment="1" applyProtection="1">
      <alignment vertical="center" wrapText="1"/>
      <protection locked="0" hidden="1"/>
    </xf>
    <xf numFmtId="4" fontId="3" fillId="0" borderId="44" xfId="40" applyNumberFormat="1" applyFont="1" applyFill="1" applyBorder="1" applyAlignment="1">
      <alignment vertical="center" wrapText="1"/>
    </xf>
    <xf numFmtId="4" fontId="41" fillId="0" borderId="44" xfId="40" applyNumberFormat="1" applyFont="1" applyFill="1" applyBorder="1" applyAlignment="1">
      <alignment vertical="center" wrapText="1"/>
    </xf>
    <xf numFmtId="4" fontId="54" fillId="0" borderId="46" xfId="40" applyNumberFormat="1" applyFont="1" applyFill="1" applyBorder="1" applyAlignment="1">
      <alignment vertical="center" wrapText="1"/>
    </xf>
    <xf numFmtId="4" fontId="54" fillId="0" borderId="22" xfId="40" applyNumberFormat="1" applyFont="1" applyFill="1" applyBorder="1" applyAlignment="1" applyProtection="1">
      <alignment vertical="center" wrapText="1"/>
      <protection locked="0" hidden="1"/>
    </xf>
    <xf numFmtId="4" fontId="55" fillId="0" borderId="21" xfId="40" applyNumberFormat="1" applyFont="1" applyFill="1" applyBorder="1" applyAlignment="1">
      <alignment wrapText="1"/>
    </xf>
    <xf numFmtId="4" fontId="48" fillId="0" borderId="0" xfId="40" applyNumberFormat="1" applyFont="1" applyAlignment="1">
      <alignment wrapText="1"/>
    </xf>
    <xf numFmtId="4" fontId="48" fillId="0" borderId="0" xfId="40" applyNumberFormat="1" applyFont="1" applyBorder="1"/>
    <xf numFmtId="4" fontId="4" fillId="0" borderId="0" xfId="40" applyNumberFormat="1" applyBorder="1"/>
    <xf numFmtId="0" fontId="4" fillId="46" borderId="0" xfId="40" applyFill="1"/>
    <xf numFmtId="0" fontId="4" fillId="46" borderId="66" xfId="40" applyFont="1" applyFill="1" applyBorder="1" applyProtection="1">
      <protection locked="0" hidden="1"/>
    </xf>
    <xf numFmtId="0" fontId="4" fillId="46" borderId="18" xfId="40" applyFont="1" applyFill="1" applyBorder="1" applyProtection="1">
      <protection locked="0" hidden="1"/>
    </xf>
    <xf numFmtId="0" fontId="48" fillId="46" borderId="18" xfId="40" applyFont="1" applyFill="1" applyBorder="1" applyProtection="1">
      <protection locked="0" hidden="1"/>
    </xf>
    <xf numFmtId="0" fontId="51" fillId="46" borderId="18" xfId="40" applyFont="1" applyFill="1" applyBorder="1" applyProtection="1">
      <protection locked="0" hidden="1"/>
    </xf>
    <xf numFmtId="0" fontId="51" fillId="46" borderId="28" xfId="40" applyFont="1" applyFill="1" applyBorder="1" applyProtection="1">
      <protection locked="0" hidden="1"/>
    </xf>
    <xf numFmtId="0" fontId="4" fillId="46" borderId="13" xfId="40" applyFont="1" applyFill="1" applyBorder="1" applyProtection="1">
      <protection locked="0" hidden="1"/>
    </xf>
    <xf numFmtId="0" fontId="4" fillId="46" borderId="0" xfId="40" applyFont="1" applyFill="1" applyBorder="1" applyProtection="1">
      <protection locked="0" hidden="1"/>
    </xf>
    <xf numFmtId="0" fontId="51" fillId="46" borderId="15" xfId="40" applyFont="1" applyFill="1" applyBorder="1" applyAlignment="1" applyProtection="1">
      <alignment horizontal="center" vertical="top" wrapText="1"/>
      <protection locked="0" hidden="1"/>
    </xf>
    <xf numFmtId="0" fontId="53" fillId="46" borderId="0" xfId="40" applyFont="1" applyFill="1"/>
    <xf numFmtId="0" fontId="53" fillId="46" borderId="0" xfId="40" applyFont="1" applyFill="1" applyBorder="1" applyProtection="1">
      <protection locked="0"/>
    </xf>
    <xf numFmtId="0" fontId="51" fillId="46" borderId="0" xfId="40" applyFont="1" applyFill="1" applyBorder="1" applyProtection="1">
      <protection locked="0"/>
    </xf>
    <xf numFmtId="0" fontId="4" fillId="46" borderId="0" xfId="40" applyFill="1" applyBorder="1"/>
    <xf numFmtId="0" fontId="48" fillId="46" borderId="0" xfId="40" applyFont="1" applyFill="1"/>
    <xf numFmtId="0" fontId="49" fillId="46" borderId="70" xfId="40" applyFont="1" applyFill="1" applyBorder="1" applyProtection="1">
      <protection locked="0" hidden="1"/>
    </xf>
    <xf numFmtId="0" fontId="48" fillId="46" borderId="64" xfId="40" applyFont="1" applyFill="1" applyBorder="1" applyAlignment="1" applyProtection="1">
      <alignment horizontal="left"/>
      <protection locked="0" hidden="1"/>
    </xf>
    <xf numFmtId="0" fontId="53" fillId="46" borderId="55" xfId="40" applyFont="1" applyFill="1" applyBorder="1" applyProtection="1">
      <protection locked="0" hidden="1"/>
    </xf>
    <xf numFmtId="0" fontId="49" fillId="46" borderId="64" xfId="40" applyFont="1" applyFill="1" applyBorder="1" applyProtection="1">
      <protection locked="0" hidden="1"/>
    </xf>
    <xf numFmtId="0" fontId="4" fillId="46" borderId="64" xfId="40" applyFont="1" applyFill="1" applyBorder="1" applyProtection="1">
      <protection locked="0" hidden="1"/>
    </xf>
    <xf numFmtId="0" fontId="4" fillId="46" borderId="77" xfId="40" applyFont="1" applyFill="1" applyBorder="1" applyProtection="1">
      <protection locked="0" hidden="1"/>
    </xf>
    <xf numFmtId="0" fontId="51" fillId="46" borderId="16" xfId="40" applyFont="1" applyFill="1" applyBorder="1" applyAlignment="1" applyProtection="1">
      <alignment horizontal="center" vertical="top" wrapText="1"/>
      <protection locked="0" hidden="1"/>
    </xf>
    <xf numFmtId="4" fontId="54" fillId="46" borderId="16" xfId="40" applyNumberFormat="1" applyFont="1" applyFill="1" applyBorder="1" applyAlignment="1">
      <alignment vertical="center" wrapText="1"/>
    </xf>
    <xf numFmtId="0" fontId="53" fillId="46" borderId="50" xfId="40" applyFont="1" applyFill="1" applyBorder="1"/>
    <xf numFmtId="4" fontId="51" fillId="0" borderId="49" xfId="40" applyNumberFormat="1" applyFont="1" applyFill="1" applyBorder="1" applyAlignment="1" applyProtection="1">
      <alignment vertical="center" wrapText="1"/>
      <protection locked="0" hidden="1"/>
    </xf>
    <xf numFmtId="0" fontId="51" fillId="0" borderId="19" xfId="40" applyFont="1" applyFill="1" applyBorder="1" applyAlignment="1" applyProtection="1">
      <alignment wrapText="1"/>
      <protection locked="0" hidden="1"/>
    </xf>
    <xf numFmtId="4" fontId="51" fillId="0" borderId="20" xfId="40" applyNumberFormat="1" applyFont="1" applyFill="1" applyBorder="1" applyAlignment="1" applyProtection="1">
      <alignment vertical="center" wrapText="1"/>
      <protection locked="0" hidden="1"/>
    </xf>
    <xf numFmtId="4" fontId="48" fillId="0" borderId="44" xfId="40" applyNumberFormat="1" applyFont="1" applyFill="1" applyBorder="1" applyAlignment="1" applyProtection="1">
      <alignment vertical="center" wrapText="1"/>
      <protection locked="0" hidden="1"/>
    </xf>
    <xf numFmtId="0" fontId="54" fillId="0" borderId="44" xfId="40" applyFont="1" applyFill="1" applyBorder="1" applyAlignment="1" applyProtection="1">
      <alignment wrapText="1"/>
      <protection locked="0" hidden="1"/>
    </xf>
    <xf numFmtId="4" fontId="55" fillId="0" borderId="21" xfId="40" applyNumberFormat="1" applyFont="1" applyFill="1" applyBorder="1" applyAlignment="1" applyProtection="1">
      <alignment vertical="center" wrapText="1"/>
      <protection locked="0" hidden="1"/>
    </xf>
    <xf numFmtId="0" fontId="54" fillId="0" borderId="21" xfId="40" applyFont="1" applyFill="1" applyBorder="1" applyAlignment="1" applyProtection="1">
      <alignment wrapText="1"/>
      <protection locked="0" hidden="1"/>
    </xf>
    <xf numFmtId="4" fontId="55" fillId="0" borderId="49" xfId="40" applyNumberFormat="1" applyFont="1" applyFill="1" applyBorder="1" applyAlignment="1" applyProtection="1">
      <alignment vertical="center" wrapText="1"/>
      <protection locked="0" hidden="1"/>
    </xf>
    <xf numFmtId="0" fontId="41" fillId="0" borderId="49" xfId="40" applyFont="1" applyFill="1" applyBorder="1" applyAlignment="1" applyProtection="1">
      <alignment wrapText="1"/>
      <protection locked="0" hidden="1"/>
    </xf>
    <xf numFmtId="0" fontId="41" fillId="0" borderId="21" xfId="40" applyFont="1" applyFill="1" applyBorder="1" applyAlignment="1" applyProtection="1">
      <alignment wrapText="1"/>
      <protection locked="0" hidden="1"/>
    </xf>
    <xf numFmtId="0" fontId="54" fillId="0" borderId="44" xfId="40" applyFont="1" applyFill="1" applyBorder="1" applyAlignment="1" applyProtection="1">
      <alignment vertical="center" wrapText="1"/>
      <protection locked="0" hidden="1"/>
    </xf>
    <xf numFmtId="4" fontId="51" fillId="0" borderId="44" xfId="40" applyNumberFormat="1" applyFont="1" applyFill="1" applyBorder="1" applyAlignment="1" applyProtection="1">
      <alignment vertical="center" wrapText="1"/>
      <protection locked="0" hidden="1"/>
    </xf>
    <xf numFmtId="4" fontId="51" fillId="0" borderId="21" xfId="40" applyNumberFormat="1" applyFont="1" applyFill="1" applyBorder="1" applyAlignment="1" applyProtection="1">
      <alignment vertical="center" wrapText="1"/>
      <protection locked="0" hidden="1"/>
    </xf>
    <xf numFmtId="4" fontId="51" fillId="0" borderId="17" xfId="40" applyNumberFormat="1" applyFont="1" applyFill="1" applyBorder="1" applyAlignment="1">
      <alignment vertical="center" wrapText="1"/>
    </xf>
    <xf numFmtId="4" fontId="51" fillId="0" borderId="44" xfId="40" applyNumberFormat="1" applyFont="1" applyFill="1" applyBorder="1" applyAlignment="1">
      <alignment vertical="center" wrapText="1"/>
    </xf>
    <xf numFmtId="0" fontId="64" fillId="0" borderId="44" xfId="40" applyFont="1" applyFill="1" applyBorder="1" applyAlignment="1">
      <alignment wrapText="1"/>
    </xf>
    <xf numFmtId="4" fontId="55" fillId="0" borderId="44" xfId="40" applyNumberFormat="1" applyFont="1" applyFill="1" applyBorder="1" applyAlignment="1">
      <alignment vertical="center" wrapText="1"/>
    </xf>
    <xf numFmtId="0" fontId="59" fillId="0" borderId="21" xfId="40" applyFont="1" applyFill="1" applyBorder="1" applyAlignment="1">
      <alignment wrapText="1"/>
    </xf>
    <xf numFmtId="0" fontId="59" fillId="0" borderId="22" xfId="40" applyFont="1" applyFill="1" applyBorder="1" applyAlignment="1">
      <alignment wrapText="1"/>
    </xf>
    <xf numFmtId="0" fontId="64" fillId="0" borderId="21" xfId="40" applyFont="1" applyFill="1" applyBorder="1" applyAlignment="1">
      <alignment wrapText="1"/>
    </xf>
    <xf numFmtId="4" fontId="41" fillId="0" borderId="22" xfId="40" applyNumberFormat="1" applyFont="1" applyFill="1" applyBorder="1" applyAlignment="1">
      <alignment vertical="center" wrapText="1"/>
    </xf>
    <xf numFmtId="4" fontId="41" fillId="0" borderId="46" xfId="40" applyNumberFormat="1" applyFont="1" applyFill="1" applyBorder="1" applyAlignment="1">
      <alignment vertical="center" wrapText="1"/>
    </xf>
    <xf numFmtId="0" fontId="63" fillId="0" borderId="23" xfId="40" applyFont="1" applyFill="1" applyBorder="1" applyAlignment="1">
      <alignment wrapText="1"/>
    </xf>
    <xf numFmtId="4" fontId="41" fillId="0" borderId="24" xfId="40" applyNumberFormat="1" applyFont="1" applyFill="1" applyBorder="1" applyAlignment="1">
      <alignment vertical="center" wrapText="1"/>
    </xf>
    <xf numFmtId="0" fontId="3" fillId="0" borderId="0" xfId="88" applyFont="1"/>
    <xf numFmtId="0" fontId="3" fillId="0" borderId="0" xfId="88" applyFill="1"/>
    <xf numFmtId="0" fontId="3" fillId="0" borderId="53" xfId="88" applyFill="1" applyBorder="1"/>
    <xf numFmtId="0" fontId="3" fillId="0" borderId="129" xfId="88" applyFill="1" applyBorder="1"/>
    <xf numFmtId="0" fontId="3" fillId="0" borderId="52" xfId="88" applyFill="1" applyBorder="1"/>
    <xf numFmtId="0" fontId="55" fillId="0" borderId="64" xfId="88" applyFont="1" applyFill="1" applyBorder="1"/>
    <xf numFmtId="0" fontId="3" fillId="0" borderId="0" xfId="88" applyFill="1" applyBorder="1"/>
    <xf numFmtId="0" fontId="3" fillId="0" borderId="18" xfId="88" applyFill="1" applyBorder="1"/>
    <xf numFmtId="0" fontId="3" fillId="0" borderId="17" xfId="88" applyFill="1" applyBorder="1"/>
    <xf numFmtId="0" fontId="3" fillId="0" borderId="64" xfId="88" applyFont="1" applyFill="1" applyBorder="1"/>
    <xf numFmtId="0" fontId="3" fillId="0" borderId="64" xfId="88" applyFill="1" applyBorder="1"/>
    <xf numFmtId="0" fontId="3" fillId="0" borderId="55" xfId="88" applyFill="1" applyBorder="1"/>
    <xf numFmtId="0" fontId="3" fillId="0" borderId="50" xfId="88" applyFill="1" applyBorder="1"/>
    <xf numFmtId="0" fontId="3" fillId="0" borderId="28" xfId="88" applyFill="1" applyBorder="1"/>
    <xf numFmtId="0" fontId="55" fillId="0" borderId="17" xfId="88" applyFont="1" applyFill="1" applyBorder="1"/>
    <xf numFmtId="0" fontId="3" fillId="0" borderId="65" xfId="88" applyFill="1" applyBorder="1"/>
    <xf numFmtId="0" fontId="3" fillId="0" borderId="45" xfId="88" applyFill="1" applyBorder="1"/>
    <xf numFmtId="0" fontId="3" fillId="0" borderId="46" xfId="88" applyFill="1" applyBorder="1"/>
    <xf numFmtId="0" fontId="3" fillId="0" borderId="130" xfId="88" applyFill="1" applyBorder="1"/>
    <xf numFmtId="49" fontId="55" fillId="0" borderId="64" xfId="88" applyNumberFormat="1" applyFont="1" applyFill="1" applyBorder="1"/>
    <xf numFmtId="0" fontId="3" fillId="0" borderId="0" xfId="88" applyFont="1" applyFill="1" applyBorder="1"/>
    <xf numFmtId="0" fontId="3" fillId="0" borderId="77" xfId="88" applyFill="1" applyBorder="1"/>
    <xf numFmtId="0" fontId="3" fillId="0" borderId="14" xfId="88" applyFill="1" applyBorder="1"/>
    <xf numFmtId="0" fontId="3" fillId="0" borderId="13" xfId="88" applyFill="1" applyBorder="1"/>
    <xf numFmtId="0" fontId="3" fillId="0" borderId="32" xfId="88" applyFill="1" applyBorder="1"/>
    <xf numFmtId="0" fontId="58" fillId="0" borderId="63" xfId="88" applyFont="1" applyFill="1" applyBorder="1" applyAlignment="1">
      <alignment horizontal="center" wrapText="1"/>
    </xf>
    <xf numFmtId="0" fontId="3" fillId="0" borderId="131" xfId="88" applyFill="1" applyBorder="1"/>
    <xf numFmtId="0" fontId="3" fillId="0" borderId="63" xfId="88" applyFill="1" applyBorder="1"/>
    <xf numFmtId="0" fontId="3" fillId="0" borderId="77" xfId="88" applyFill="1" applyBorder="1" applyAlignment="1">
      <alignment horizontal="center" vertical="center"/>
    </xf>
    <xf numFmtId="0" fontId="3" fillId="0" borderId="14" xfId="88" applyFill="1" applyBorder="1" applyAlignment="1">
      <alignment horizontal="center" vertical="center"/>
    </xf>
    <xf numFmtId="0" fontId="3" fillId="0" borderId="13" xfId="88" applyFill="1" applyBorder="1" applyAlignment="1">
      <alignment horizontal="center" vertical="center"/>
    </xf>
    <xf numFmtId="0" fontId="3" fillId="0" borderId="0" xfId="88" applyFill="1" applyAlignment="1">
      <alignment horizontal="center" vertical="center"/>
    </xf>
    <xf numFmtId="0" fontId="55" fillId="0" borderId="63" xfId="88" applyFont="1" applyFill="1" applyBorder="1" applyAlignment="1">
      <alignment horizontal="center" vertical="center" wrapText="1"/>
    </xf>
    <xf numFmtId="0" fontId="55" fillId="0" borderId="0" xfId="88" applyFont="1" applyFill="1" applyAlignment="1">
      <alignment horizontal="center" vertical="center" wrapText="1"/>
    </xf>
    <xf numFmtId="0" fontId="3" fillId="0" borderId="27" xfId="88" applyFill="1" applyBorder="1"/>
    <xf numFmtId="0" fontId="3" fillId="0" borderId="11" xfId="88" applyFill="1" applyBorder="1"/>
    <xf numFmtId="0" fontId="3" fillId="0" borderId="75" xfId="88" applyFill="1" applyBorder="1" applyAlignment="1">
      <alignment horizontal="right"/>
    </xf>
    <xf numFmtId="0" fontId="3" fillId="0" borderId="75" xfId="88" applyFill="1" applyBorder="1"/>
    <xf numFmtId="0" fontId="55" fillId="0" borderId="54" xfId="88" applyFont="1" applyFill="1" applyBorder="1"/>
    <xf numFmtId="0" fontId="55" fillId="0" borderId="36" xfId="88" applyFont="1" applyFill="1" applyBorder="1"/>
    <xf numFmtId="0" fontId="55" fillId="0" borderId="58" xfId="88" applyFont="1" applyFill="1" applyBorder="1"/>
    <xf numFmtId="0" fontId="55" fillId="0" borderId="80" xfId="88" applyFont="1" applyFill="1" applyBorder="1"/>
    <xf numFmtId="4" fontId="55" fillId="0" borderId="62" xfId="88" applyNumberFormat="1" applyFont="1" applyFill="1" applyBorder="1" applyAlignment="1">
      <alignment horizontal="right"/>
    </xf>
    <xf numFmtId="4" fontId="55" fillId="0" borderId="79" xfId="88" applyNumberFormat="1" applyFont="1" applyFill="1" applyBorder="1" applyAlignment="1">
      <alignment horizontal="right"/>
    </xf>
    <xf numFmtId="0" fontId="55" fillId="0" borderId="0" xfId="88" applyFont="1" applyFill="1"/>
    <xf numFmtId="4" fontId="55" fillId="0" borderId="0" xfId="88" applyNumberFormat="1" applyFont="1" applyFill="1"/>
    <xf numFmtId="0" fontId="3" fillId="0" borderId="55" xfId="88" applyFont="1" applyFill="1" applyBorder="1"/>
    <xf numFmtId="0" fontId="3" fillId="0" borderId="29" xfId="88" applyFont="1" applyFill="1" applyBorder="1"/>
    <xf numFmtId="0" fontId="3" fillId="0" borderId="11" xfId="88" applyFont="1" applyFill="1" applyBorder="1"/>
    <xf numFmtId="0" fontId="3" fillId="0" borderId="40" xfId="88" applyFont="1" applyFill="1" applyBorder="1"/>
    <xf numFmtId="4" fontId="3" fillId="0" borderId="60" xfId="88" applyNumberFormat="1" applyFont="1" applyFill="1" applyBorder="1" applyAlignment="1">
      <alignment horizontal="right"/>
    </xf>
    <xf numFmtId="4" fontId="3" fillId="0" borderId="25" xfId="88" applyNumberFormat="1" applyFont="1" applyFill="1" applyBorder="1"/>
    <xf numFmtId="0" fontId="3" fillId="0" borderId="0" xfId="88" applyFont="1" applyFill="1"/>
    <xf numFmtId="4" fontId="3" fillId="0" borderId="0" xfId="88" applyNumberFormat="1" applyFont="1" applyFill="1"/>
    <xf numFmtId="0" fontId="3" fillId="0" borderId="55" xfId="88" applyFill="1" applyBorder="1" applyAlignment="1">
      <alignment vertical="top"/>
    </xf>
    <xf numFmtId="4" fontId="3" fillId="0" borderId="60" xfId="88" applyNumberFormat="1" applyFill="1" applyBorder="1" applyAlignment="1">
      <alignment horizontal="right"/>
    </xf>
    <xf numFmtId="0" fontId="3" fillId="0" borderId="40" xfId="88" applyFill="1" applyBorder="1"/>
    <xf numFmtId="4" fontId="3" fillId="0" borderId="25" xfId="88" applyNumberFormat="1" applyFill="1" applyBorder="1"/>
    <xf numFmtId="0" fontId="3" fillId="0" borderId="29" xfId="88" applyFill="1" applyBorder="1"/>
    <xf numFmtId="0" fontId="3" fillId="46" borderId="29" xfId="88" applyFill="1" applyBorder="1"/>
    <xf numFmtId="0" fontId="3" fillId="46" borderId="11" xfId="88" applyFill="1" applyBorder="1"/>
    <xf numFmtId="0" fontId="3" fillId="46" borderId="40" xfId="88" applyFill="1" applyBorder="1"/>
    <xf numFmtId="4" fontId="3" fillId="46" borderId="60" xfId="88" applyNumberFormat="1" applyFill="1" applyBorder="1" applyAlignment="1">
      <alignment horizontal="right"/>
    </xf>
    <xf numFmtId="4" fontId="3" fillId="46" borderId="25" xfId="88" applyNumberFormat="1" applyFill="1" applyBorder="1"/>
    <xf numFmtId="0" fontId="55" fillId="0" borderId="56" xfId="88" applyFont="1" applyFill="1" applyBorder="1" applyAlignment="1">
      <alignment wrapText="1"/>
    </xf>
    <xf numFmtId="0" fontId="55" fillId="46" borderId="40" xfId="88" applyFont="1" applyFill="1" applyBorder="1"/>
    <xf numFmtId="4" fontId="55" fillId="46" borderId="60" xfId="88" applyNumberFormat="1" applyFont="1" applyFill="1" applyBorder="1" applyAlignment="1">
      <alignment horizontal="right"/>
    </xf>
    <xf numFmtId="168" fontId="55" fillId="0" borderId="25" xfId="88" applyNumberFormat="1" applyFont="1" applyBorder="1" applyAlignment="1">
      <alignment vertical="center"/>
    </xf>
    <xf numFmtId="164" fontId="41" fillId="0" borderId="25" xfId="88" applyNumberFormat="1" applyFont="1" applyBorder="1" applyAlignment="1">
      <alignment vertical="center"/>
    </xf>
    <xf numFmtId="164" fontId="41" fillId="46" borderId="25" xfId="88" applyNumberFormat="1" applyFont="1" applyFill="1" applyBorder="1" applyAlignment="1">
      <alignment vertical="center"/>
    </xf>
    <xf numFmtId="0" fontId="3" fillId="46" borderId="29" xfId="88" applyFont="1" applyFill="1" applyBorder="1"/>
    <xf numFmtId="0" fontId="3" fillId="46" borderId="11" xfId="88" applyFont="1" applyFill="1" applyBorder="1"/>
    <xf numFmtId="0" fontId="3" fillId="46" borderId="40" xfId="88" applyFont="1" applyFill="1" applyBorder="1"/>
    <xf numFmtId="4" fontId="3" fillId="46" borderId="60" xfId="88" applyNumberFormat="1" applyFont="1" applyFill="1" applyBorder="1" applyAlignment="1">
      <alignment horizontal="right"/>
    </xf>
    <xf numFmtId="4" fontId="41" fillId="46" borderId="60" xfId="88" applyNumberFormat="1" applyFont="1" applyFill="1" applyBorder="1" applyAlignment="1">
      <alignment horizontal="right"/>
    </xf>
    <xf numFmtId="0" fontId="3" fillId="0" borderId="56" xfId="88" applyFont="1" applyFill="1" applyBorder="1"/>
    <xf numFmtId="0" fontId="3" fillId="0" borderId="25" xfId="88" applyBorder="1"/>
    <xf numFmtId="168" fontId="60" fillId="0" borderId="25" xfId="88" applyNumberFormat="1" applyFont="1" applyBorder="1" applyAlignment="1">
      <alignment vertical="center"/>
    </xf>
    <xf numFmtId="0" fontId="55" fillId="0" borderId="55" xfId="88" applyFont="1" applyFill="1" applyBorder="1"/>
    <xf numFmtId="0" fontId="55" fillId="0" borderId="29" xfId="88" applyFont="1" applyFill="1" applyBorder="1"/>
    <xf numFmtId="0" fontId="55" fillId="0" borderId="11" xfId="88" applyFont="1" applyFill="1" applyBorder="1"/>
    <xf numFmtId="0" fontId="55" fillId="0" borderId="40" xfId="88" applyFont="1" applyFill="1" applyBorder="1"/>
    <xf numFmtId="4" fontId="55" fillId="0" borderId="60" xfId="88" applyNumberFormat="1" applyFont="1" applyFill="1" applyBorder="1" applyAlignment="1">
      <alignment horizontal="right"/>
    </xf>
    <xf numFmtId="164" fontId="25" fillId="0" borderId="25" xfId="88" applyNumberFormat="1" applyFont="1" applyBorder="1" applyAlignment="1">
      <alignment vertical="center"/>
    </xf>
    <xf numFmtId="164" fontId="60" fillId="0" borderId="25" xfId="88" applyNumberFormat="1" applyFont="1" applyBorder="1" applyAlignment="1">
      <alignment vertical="center"/>
    </xf>
    <xf numFmtId="4" fontId="46" fillId="0" borderId="25" xfId="88" applyNumberFormat="1" applyFont="1" applyBorder="1" applyAlignment="1" applyProtection="1">
      <alignment vertical="center"/>
      <protection locked="0"/>
    </xf>
    <xf numFmtId="164" fontId="3" fillId="0" borderId="25" xfId="88" applyNumberFormat="1" applyBorder="1" applyAlignment="1">
      <alignment vertical="center"/>
    </xf>
    <xf numFmtId="164" fontId="55" fillId="0" borderId="25" xfId="88" applyNumberFormat="1" applyFont="1" applyBorder="1" applyAlignment="1">
      <alignment vertical="center"/>
    </xf>
    <xf numFmtId="0" fontId="55" fillId="0" borderId="57" xfId="88" applyFont="1" applyFill="1" applyBorder="1"/>
    <xf numFmtId="0" fontId="55" fillId="0" borderId="30" xfId="88" applyFont="1" applyFill="1" applyBorder="1"/>
    <xf numFmtId="0" fontId="55" fillId="0" borderId="31" xfId="88" applyFont="1" applyFill="1" applyBorder="1"/>
    <xf numFmtId="0" fontId="55" fillId="0" borderId="81" xfId="88" applyFont="1" applyFill="1" applyBorder="1"/>
    <xf numFmtId="4" fontId="55" fillId="0" borderId="37" xfId="88" applyNumberFormat="1" applyFont="1" applyFill="1" applyBorder="1" applyAlignment="1">
      <alignment horizontal="right"/>
    </xf>
    <xf numFmtId="4" fontId="55" fillId="0" borderId="84" xfId="88" applyNumberFormat="1" applyFont="1" applyFill="1" applyBorder="1"/>
    <xf numFmtId="0" fontId="61" fillId="0" borderId="0" xfId="88" applyFont="1" applyFill="1"/>
    <xf numFmtId="0" fontId="3" fillId="0" borderId="0" xfId="88" applyFill="1" applyBorder="1" applyAlignment="1">
      <alignment horizontal="center"/>
    </xf>
    <xf numFmtId="0" fontId="3" fillId="0" borderId="0" xfId="88" applyFill="1" applyBorder="1" applyAlignment="1">
      <alignment horizontal="left"/>
    </xf>
    <xf numFmtId="0" fontId="62" fillId="0" borderId="0" xfId="88" applyFont="1" applyFill="1" applyBorder="1"/>
    <xf numFmtId="0" fontId="31" fillId="0" borderId="0" xfId="88" applyFont="1" applyFill="1" applyAlignment="1">
      <alignment horizontal="right"/>
    </xf>
    <xf numFmtId="0" fontId="3" fillId="0" borderId="0" xfId="88"/>
    <xf numFmtId="0" fontId="55" fillId="0" borderId="0" xfId="88" applyFont="1" applyAlignment="1"/>
    <xf numFmtId="4" fontId="3" fillId="0" borderId="0" xfId="88" applyNumberFormat="1"/>
    <xf numFmtId="0" fontId="3" fillId="0" borderId="53" xfId="88" applyBorder="1"/>
    <xf numFmtId="0" fontId="3" fillId="0" borderId="129" xfId="88" applyBorder="1"/>
    <xf numFmtId="0" fontId="3" fillId="0" borderId="52" xfId="88" applyBorder="1" applyAlignment="1"/>
    <xf numFmtId="0" fontId="55" fillId="0" borderId="64" xfId="88" applyFont="1" applyBorder="1"/>
    <xf numFmtId="0" fontId="3" fillId="0" borderId="0" xfId="88" applyBorder="1"/>
    <xf numFmtId="0" fontId="3" fillId="0" borderId="18" xfId="88" applyBorder="1"/>
    <xf numFmtId="0" fontId="3" fillId="0" borderId="130" xfId="88" applyBorder="1"/>
    <xf numFmtId="0" fontId="3" fillId="0" borderId="17" xfId="88" applyBorder="1" applyAlignment="1"/>
    <xf numFmtId="0" fontId="3" fillId="0" borderId="64" xfId="88" applyFont="1" applyBorder="1"/>
    <xf numFmtId="0" fontId="48" fillId="46" borderId="17" xfId="40" applyFont="1" applyFill="1" applyBorder="1" applyAlignment="1" applyProtection="1">
      <alignment horizontal="left"/>
      <protection locked="0" hidden="1"/>
    </xf>
    <xf numFmtId="0" fontId="3" fillId="0" borderId="55" xfId="88" applyBorder="1"/>
    <xf numFmtId="0" fontId="3" fillId="0" borderId="50" xfId="88" applyBorder="1"/>
    <xf numFmtId="0" fontId="3" fillId="0" borderId="28" xfId="88" applyBorder="1"/>
    <xf numFmtId="0" fontId="3" fillId="0" borderId="65" xfId="88" applyBorder="1"/>
    <xf numFmtId="0" fontId="3" fillId="0" borderId="45" xfId="88" applyBorder="1"/>
    <xf numFmtId="0" fontId="3" fillId="0" borderId="46" xfId="88" applyBorder="1"/>
    <xf numFmtId="0" fontId="55" fillId="0" borderId="17" xfId="88" applyFont="1" applyBorder="1" applyAlignment="1"/>
    <xf numFmtId="0" fontId="3" fillId="0" borderId="64" xfId="88" applyBorder="1"/>
    <xf numFmtId="49" fontId="55" fillId="0" borderId="64" xfId="88" applyNumberFormat="1" applyFont="1" applyBorder="1"/>
    <xf numFmtId="0" fontId="3" fillId="0" borderId="77" xfId="88" applyBorder="1"/>
    <xf numFmtId="0" fontId="3" fillId="0" borderId="14" xfId="88" applyBorder="1"/>
    <xf numFmtId="0" fontId="3" fillId="0" borderId="13" xfId="88" applyBorder="1"/>
    <xf numFmtId="0" fontId="3" fillId="0" borderId="32" xfId="88" applyBorder="1"/>
    <xf numFmtId="0" fontId="58" fillId="0" borderId="63" xfId="88" applyFont="1" applyBorder="1" applyAlignment="1"/>
    <xf numFmtId="0" fontId="3" fillId="0" borderId="131" xfId="88" applyBorder="1"/>
    <xf numFmtId="0" fontId="3" fillId="0" borderId="63" xfId="88" applyBorder="1" applyAlignment="1"/>
    <xf numFmtId="0" fontId="55" fillId="0" borderId="63" xfId="88" applyFont="1" applyBorder="1" applyAlignment="1">
      <alignment horizontal="center" wrapText="1"/>
    </xf>
    <xf numFmtId="0" fontId="55" fillId="0" borderId="63" xfId="88" applyFont="1" applyBorder="1" applyAlignment="1">
      <alignment horizontal="center" vertical="center" wrapText="1"/>
    </xf>
    <xf numFmtId="0" fontId="3" fillId="0" borderId="27" xfId="88" applyBorder="1"/>
    <xf numFmtId="0" fontId="3" fillId="0" borderId="11" xfId="88" applyBorder="1"/>
    <xf numFmtId="0" fontId="3" fillId="0" borderId="75" xfId="88" applyBorder="1" applyAlignment="1">
      <alignment horizontal="right"/>
    </xf>
    <xf numFmtId="0" fontId="3" fillId="0" borderId="75" xfId="88" applyBorder="1"/>
    <xf numFmtId="0" fontId="55" fillId="0" borderId="54" xfId="88" applyFont="1" applyBorder="1"/>
    <xf numFmtId="0" fontId="55" fillId="0" borderId="39" xfId="88" applyFont="1" applyBorder="1"/>
    <xf numFmtId="0" fontId="55" fillId="0" borderId="20" xfId="88" applyFont="1" applyBorder="1"/>
    <xf numFmtId="0" fontId="55" fillId="0" borderId="53" xfId="88" applyFont="1" applyBorder="1"/>
    <xf numFmtId="4" fontId="55" fillId="0" borderId="79" xfId="88" applyNumberFormat="1" applyFont="1" applyBorder="1" applyAlignment="1">
      <alignment horizontal="center"/>
    </xf>
    <xf numFmtId="4" fontId="55" fillId="0" borderId="62" xfId="88" applyNumberFormat="1" applyFont="1" applyBorder="1" applyAlignment="1"/>
    <xf numFmtId="0" fontId="55" fillId="0" borderId="0" xfId="88" applyFont="1"/>
    <xf numFmtId="4" fontId="55" fillId="0" borderId="0" xfId="88" applyNumberFormat="1" applyFont="1"/>
    <xf numFmtId="0" fontId="55" fillId="0" borderId="55" xfId="88" applyFont="1" applyBorder="1"/>
    <xf numFmtId="0" fontId="55" fillId="0" borderId="50" xfId="88" applyFont="1" applyBorder="1"/>
    <xf numFmtId="0" fontId="55" fillId="0" borderId="28" xfId="88" applyFont="1" applyBorder="1"/>
    <xf numFmtId="0" fontId="55" fillId="0" borderId="0" xfId="88" applyFont="1" applyBorder="1"/>
    <xf numFmtId="4" fontId="55" fillId="0" borderId="25" xfId="88" applyNumberFormat="1" applyFont="1" applyBorder="1" applyAlignment="1">
      <alignment vertical="center"/>
    </xf>
    <xf numFmtId="4" fontId="55" fillId="0" borderId="60" xfId="88" applyNumberFormat="1" applyFont="1" applyBorder="1" applyAlignment="1"/>
    <xf numFmtId="4" fontId="3" fillId="0" borderId="25" xfId="88" applyNumberFormat="1" applyBorder="1" applyAlignment="1">
      <alignment vertical="center"/>
    </xf>
    <xf numFmtId="4" fontId="3" fillId="0" borderId="60" xfId="88" applyNumberFormat="1" applyBorder="1" applyAlignment="1"/>
    <xf numFmtId="4" fontId="55" fillId="0" borderId="25" xfId="88" applyNumberFormat="1" applyFont="1" applyBorder="1"/>
    <xf numFmtId="4" fontId="41" fillId="0" borderId="25" xfId="88" applyNumberFormat="1" applyFont="1" applyBorder="1"/>
    <xf numFmtId="0" fontId="3" fillId="0" borderId="56" xfId="88" applyBorder="1"/>
    <xf numFmtId="0" fontId="3" fillId="0" borderId="41" xfId="88" applyBorder="1"/>
    <xf numFmtId="0" fontId="3" fillId="0" borderId="22" xfId="88" applyBorder="1"/>
    <xf numFmtId="4" fontId="55" fillId="0" borderId="25" xfId="88" applyNumberFormat="1" applyFont="1" applyBorder="1" applyAlignment="1">
      <alignment horizontal="center"/>
    </xf>
    <xf numFmtId="4" fontId="3" fillId="0" borderId="25" xfId="88" applyNumberFormat="1" applyBorder="1"/>
    <xf numFmtId="4" fontId="3" fillId="0" borderId="60" xfId="88" applyNumberFormat="1" applyFont="1" applyBorder="1" applyAlignment="1"/>
    <xf numFmtId="0" fontId="55" fillId="0" borderId="14" xfId="88" applyFont="1" applyBorder="1"/>
    <xf numFmtId="0" fontId="3" fillId="0" borderId="25" xfId="88" applyFont="1" applyBorder="1"/>
    <xf numFmtId="0" fontId="3" fillId="0" borderId="60" xfId="88" applyBorder="1" applyAlignment="1"/>
    <xf numFmtId="0" fontId="3" fillId="0" borderId="132" xfId="88" applyBorder="1"/>
    <xf numFmtId="0" fontId="3" fillId="0" borderId="76" xfId="88" applyBorder="1" applyAlignment="1"/>
    <xf numFmtId="0" fontId="55" fillId="0" borderId="57" xfId="88" applyFont="1" applyBorder="1"/>
    <xf numFmtId="0" fontId="55" fillId="0" borderId="38" xfId="88" applyFont="1" applyBorder="1"/>
    <xf numFmtId="0" fontId="55" fillId="0" borderId="69" xfId="88" applyFont="1" applyBorder="1"/>
    <xf numFmtId="4" fontId="55" fillId="0" borderId="74" xfId="88" applyNumberFormat="1" applyFont="1" applyBorder="1" applyAlignment="1"/>
    <xf numFmtId="0" fontId="55" fillId="0" borderId="0" xfId="88" applyFont="1" applyBorder="1" applyAlignment="1">
      <alignment horizontal="right"/>
    </xf>
    <xf numFmtId="4" fontId="55" fillId="0" borderId="0" xfId="88" applyNumberFormat="1" applyFont="1" applyBorder="1" applyAlignment="1"/>
    <xf numFmtId="0" fontId="61" fillId="0" borderId="0" xfId="88" applyFont="1"/>
    <xf numFmtId="2" fontId="3" fillId="0" borderId="0" xfId="88" applyNumberFormat="1"/>
    <xf numFmtId="0" fontId="3" fillId="0" borderId="0" xfId="88" applyAlignment="1"/>
    <xf numFmtId="0" fontId="3" fillId="0" borderId="50" xfId="88" applyBorder="1" applyAlignment="1"/>
    <xf numFmtId="0" fontId="3" fillId="0" borderId="41" xfId="88" applyBorder="1" applyAlignment="1"/>
    <xf numFmtId="0" fontId="3" fillId="0" borderId="0" xfId="88" applyBorder="1" applyAlignment="1"/>
    <xf numFmtId="4" fontId="61" fillId="0" borderId="0" xfId="88" applyNumberFormat="1" applyFont="1"/>
    <xf numFmtId="4" fontId="3" fillId="0" borderId="0" xfId="88" applyNumberFormat="1" applyFont="1"/>
    <xf numFmtId="4" fontId="3" fillId="0" borderId="0" xfId="88" applyNumberFormat="1" applyAlignment="1"/>
    <xf numFmtId="4" fontId="3" fillId="0" borderId="0" xfId="88" applyNumberFormat="1" applyBorder="1"/>
    <xf numFmtId="4" fontId="3" fillId="0" borderId="0" xfId="88" applyNumberFormat="1" applyFont="1" applyBorder="1" applyAlignment="1"/>
    <xf numFmtId="4" fontId="3" fillId="0" borderId="0" xfId="88" applyNumberFormat="1" applyFont="1" applyBorder="1" applyAlignment="1">
      <alignment horizontal="center"/>
    </xf>
    <xf numFmtId="4" fontId="3" fillId="0" borderId="0" xfId="88" applyNumberFormat="1" applyBorder="1" applyAlignment="1">
      <alignment horizontal="center"/>
    </xf>
    <xf numFmtId="4" fontId="3" fillId="0" borderId="0" xfId="88" applyNumberFormat="1" applyBorder="1" applyAlignment="1"/>
    <xf numFmtId="4" fontId="3" fillId="0" borderId="0" xfId="88" applyNumberFormat="1" applyFont="1" applyBorder="1"/>
    <xf numFmtId="4" fontId="31" fillId="0" borderId="0" xfId="88" applyNumberFormat="1" applyFont="1" applyAlignment="1"/>
    <xf numFmtId="169" fontId="3" fillId="0" borderId="0" xfId="88" applyNumberFormat="1"/>
    <xf numFmtId="169" fontId="55" fillId="0" borderId="0" xfId="88" applyNumberFormat="1" applyFont="1"/>
    <xf numFmtId="171" fontId="55" fillId="0" borderId="0" xfId="88" applyNumberFormat="1" applyFont="1" applyFill="1"/>
    <xf numFmtId="171" fontId="3" fillId="0" borderId="0" xfId="88" applyNumberFormat="1" applyFill="1" applyAlignment="1">
      <alignment wrapText="1"/>
    </xf>
    <xf numFmtId="171" fontId="3" fillId="0" borderId="0" xfId="88" applyNumberFormat="1" applyFill="1" applyAlignment="1">
      <alignment horizontal="center" vertical="center" wrapText="1"/>
    </xf>
    <xf numFmtId="171" fontId="55" fillId="0" borderId="0" xfId="88" applyNumberFormat="1" applyFont="1" applyFill="1" applyAlignment="1">
      <alignment wrapText="1"/>
    </xf>
    <xf numFmtId="171" fontId="3" fillId="0" borderId="0" xfId="88" applyNumberFormat="1" applyFont="1" applyFill="1" applyAlignment="1">
      <alignment wrapText="1"/>
    </xf>
    <xf numFmtId="171" fontId="4" fillId="0" borderId="0" xfId="40" applyNumberFormat="1" applyAlignment="1">
      <alignment wrapText="1"/>
    </xf>
    <xf numFmtId="4" fontId="81" fillId="0" borderId="0" xfId="88" applyNumberFormat="1" applyFont="1"/>
    <xf numFmtId="4" fontId="3" fillId="0" borderId="60" xfId="88" applyNumberFormat="1" applyFill="1" applyBorder="1" applyAlignment="1"/>
    <xf numFmtId="4" fontId="55" fillId="0" borderId="60" xfId="88" applyNumberFormat="1" applyFont="1" applyFill="1" applyBorder="1" applyAlignment="1"/>
    <xf numFmtId="4" fontId="3" fillId="0" borderId="60" xfId="88" applyNumberFormat="1" applyFont="1" applyFill="1" applyBorder="1" applyAlignment="1"/>
    <xf numFmtId="0" fontId="3" fillId="0" borderId="61" xfId="88" applyBorder="1" applyAlignment="1"/>
    <xf numFmtId="0" fontId="55" fillId="0" borderId="0" xfId="88" applyFont="1" applyBorder="1" applyAlignment="1">
      <alignment horizontal="center" wrapText="1"/>
    </xf>
    <xf numFmtId="164" fontId="25" fillId="0" borderId="60" xfId="40" applyNumberFormat="1" applyFont="1" applyFill="1" applyBorder="1" applyAlignment="1" applyProtection="1">
      <alignment horizontal="right" wrapText="1"/>
      <protection locked="0"/>
    </xf>
    <xf numFmtId="170" fontId="1" fillId="0" borderId="0" xfId="132" applyNumberFormat="1"/>
    <xf numFmtId="170" fontId="1" fillId="0" borderId="0" xfId="132" applyNumberFormat="1"/>
    <xf numFmtId="4" fontId="33" fillId="0" borderId="0" xfId="0" applyNumberFormat="1" applyFont="1" applyAlignment="1">
      <alignment vertical="center"/>
    </xf>
    <xf numFmtId="4" fontId="45" fillId="0" borderId="85" xfId="88" applyNumberFormat="1" applyFont="1" applyFill="1" applyBorder="1" applyAlignment="1">
      <alignment horizontal="right"/>
    </xf>
    <xf numFmtId="2" fontId="45" fillId="0" borderId="85" xfId="88" applyNumberFormat="1" applyFont="1" applyFill="1" applyBorder="1" applyAlignment="1">
      <alignment horizontal="right"/>
    </xf>
    <xf numFmtId="0" fontId="37" fillId="0" borderId="0" xfId="0" applyFont="1" applyAlignment="1">
      <alignment horizontal="center" wrapText="1"/>
    </xf>
    <xf numFmtId="0" fontId="51" fillId="42" borderId="14" xfId="40" applyFont="1" applyFill="1" applyBorder="1" applyAlignment="1" applyProtection="1">
      <alignment horizontal="center" vertical="center"/>
      <protection locked="0" hidden="1"/>
    </xf>
    <xf numFmtId="0" fontId="51" fillId="0" borderId="0" xfId="40" applyFont="1" applyFill="1" applyBorder="1" applyAlignment="1">
      <alignment horizontal="center" vertical="center"/>
    </xf>
    <xf numFmtId="0" fontId="51" fillId="0" borderId="45" xfId="40" applyFont="1" applyFill="1" applyBorder="1" applyAlignment="1">
      <alignment horizontal="center" vertical="center"/>
    </xf>
    <xf numFmtId="0" fontId="50" fillId="42" borderId="53" xfId="40" applyFont="1" applyFill="1" applyBorder="1" applyAlignment="1" applyProtection="1">
      <alignment horizontal="center" vertical="center"/>
      <protection locked="0" hidden="1"/>
    </xf>
    <xf numFmtId="0" fontId="51" fillId="42" borderId="0" xfId="40" applyFont="1" applyFill="1" applyBorder="1" applyAlignment="1" applyProtection="1">
      <alignment horizontal="center" vertical="center"/>
      <protection locked="0" hidden="1"/>
    </xf>
    <xf numFmtId="0" fontId="52" fillId="42" borderId="0" xfId="40" applyFont="1" applyFill="1" applyBorder="1" applyAlignment="1" applyProtection="1">
      <alignment horizontal="center" vertical="center"/>
      <protection locked="0" hidden="1"/>
    </xf>
    <xf numFmtId="0" fontId="52" fillId="42" borderId="0" xfId="40" applyFont="1" applyFill="1" applyBorder="1" applyAlignment="1" applyProtection="1">
      <alignment horizontal="center" vertical="top"/>
      <protection locked="0" hidden="1"/>
    </xf>
    <xf numFmtId="0" fontId="55" fillId="0" borderId="0" xfId="88" applyFont="1" applyFill="1" applyBorder="1" applyAlignment="1">
      <alignment horizontal="center"/>
    </xf>
    <xf numFmtId="0" fontId="55" fillId="0" borderId="0" xfId="88" applyFont="1" applyFill="1" applyAlignment="1">
      <alignment horizontal="center"/>
    </xf>
    <xf numFmtId="0" fontId="55" fillId="0" borderId="130" xfId="88" applyFont="1" applyFill="1" applyBorder="1" applyAlignment="1">
      <alignment horizontal="center"/>
    </xf>
    <xf numFmtId="0" fontId="3" fillId="0" borderId="70" xfId="88" applyFill="1" applyBorder="1" applyAlignment="1"/>
    <xf numFmtId="0" fontId="3" fillId="0" borderId="53" xfId="88" applyFill="1" applyBorder="1" applyAlignment="1"/>
    <xf numFmtId="0" fontId="3" fillId="0" borderId="66" xfId="88" applyFill="1" applyBorder="1" applyAlignment="1"/>
    <xf numFmtId="0" fontId="55" fillId="0" borderId="64" xfId="88" applyFont="1" applyFill="1" applyBorder="1" applyAlignment="1">
      <alignment horizontal="center"/>
    </xf>
    <xf numFmtId="0" fontId="3" fillId="0" borderId="0" xfId="88" applyFill="1" applyAlignment="1">
      <alignment horizontal="left"/>
    </xf>
    <xf numFmtId="0" fontId="3" fillId="0" borderId="0" xfId="88" applyFill="1" applyAlignment="1">
      <alignment horizontal="center"/>
    </xf>
    <xf numFmtId="0" fontId="3" fillId="0" borderId="29" xfId="88" applyFill="1" applyBorder="1" applyAlignment="1">
      <alignment vertical="top" wrapText="1"/>
    </xf>
    <xf numFmtId="0" fontId="3" fillId="0" borderId="11" xfId="88" applyFill="1" applyBorder="1" applyAlignment="1">
      <alignment vertical="top" wrapText="1"/>
    </xf>
    <xf numFmtId="0" fontId="3" fillId="0" borderId="29" xfId="88" applyFill="1" applyBorder="1" applyAlignment="1">
      <alignment wrapText="1"/>
    </xf>
    <xf numFmtId="0" fontId="3" fillId="0" borderId="11" xfId="88" applyFill="1" applyBorder="1" applyAlignment="1">
      <alignment wrapText="1"/>
    </xf>
    <xf numFmtId="0" fontId="55" fillId="46" borderId="29" xfId="88" applyFont="1" applyFill="1" applyBorder="1" applyAlignment="1">
      <alignment wrapText="1"/>
    </xf>
    <xf numFmtId="0" fontId="3" fillId="46" borderId="11" xfId="88" applyFill="1" applyBorder="1" applyAlignment="1">
      <alignment wrapText="1"/>
    </xf>
    <xf numFmtId="0" fontId="3" fillId="0" borderId="29" xfId="88" applyFont="1" applyFill="1" applyBorder="1" applyAlignment="1">
      <alignment wrapText="1"/>
    </xf>
    <xf numFmtId="0" fontId="55" fillId="0" borderId="29" xfId="88" applyFont="1" applyFill="1" applyBorder="1" applyAlignment="1">
      <alignment wrapText="1"/>
    </xf>
    <xf numFmtId="0" fontId="3" fillId="0" borderId="0" xfId="88" applyFill="1" applyBorder="1" applyAlignment="1">
      <alignment horizontal="center"/>
    </xf>
    <xf numFmtId="14" fontId="55" fillId="0" borderId="0" xfId="88" applyNumberFormat="1" applyFont="1" applyFill="1" applyAlignment="1">
      <alignment horizontal="left"/>
    </xf>
    <xf numFmtId="0" fontId="55" fillId="0" borderId="0" xfId="88" applyFont="1" applyAlignment="1">
      <alignment horizontal="left"/>
    </xf>
    <xf numFmtId="0" fontId="3" fillId="0" borderId="0" xfId="88" applyAlignment="1">
      <alignment horizontal="center"/>
    </xf>
    <xf numFmtId="0" fontId="3" fillId="0" borderId="56" xfId="88" applyBorder="1" applyAlignment="1">
      <alignment wrapText="1"/>
    </xf>
    <xf numFmtId="0" fontId="3" fillId="0" borderId="41" xfId="88" applyBorder="1" applyAlignment="1">
      <alignment wrapText="1"/>
    </xf>
    <xf numFmtId="0" fontId="3" fillId="0" borderId="22" xfId="88" applyBorder="1" applyAlignment="1">
      <alignment wrapText="1"/>
    </xf>
    <xf numFmtId="0" fontId="3" fillId="0" borderId="70" xfId="88" applyBorder="1" applyAlignment="1"/>
    <xf numFmtId="0" fontId="3" fillId="0" borderId="53" xfId="88" applyBorder="1" applyAlignment="1"/>
    <xf numFmtId="0" fontId="3" fillId="0" borderId="66" xfId="88" applyBorder="1" applyAlignment="1"/>
    <xf numFmtId="0" fontId="55" fillId="0" borderId="64" xfId="88" applyFont="1" applyBorder="1" applyAlignment="1">
      <alignment horizontal="center"/>
    </xf>
    <xf numFmtId="0" fontId="55" fillId="0" borderId="0" xfId="88" applyFont="1" applyBorder="1" applyAlignment="1">
      <alignment horizontal="center"/>
    </xf>
    <xf numFmtId="0" fontId="55" fillId="0" borderId="130" xfId="88" applyFont="1" applyBorder="1" applyAlignment="1">
      <alignment horizontal="center"/>
    </xf>
    <xf numFmtId="0" fontId="3" fillId="0" borderId="0" xfId="88" applyBorder="1" applyAlignment="1">
      <alignment horizontal="center"/>
    </xf>
    <xf numFmtId="0" fontId="3" fillId="0" borderId="130" xfId="88" applyBorder="1" applyAlignment="1">
      <alignment horizontal="center"/>
    </xf>
    <xf numFmtId="4" fontId="3" fillId="0" borderId="0" xfId="88" applyNumberFormat="1" applyBorder="1" applyAlignment="1">
      <alignment horizontal="center"/>
    </xf>
    <xf numFmtId="4" fontId="3" fillId="0" borderId="0" xfId="88" applyNumberFormat="1" applyBorder="1" applyAlignment="1">
      <alignment horizontal="right"/>
    </xf>
    <xf numFmtId="0" fontId="3" fillId="0" borderId="77" xfId="88" applyFont="1" applyBorder="1" applyAlignment="1">
      <alignment wrapText="1"/>
    </xf>
    <xf numFmtId="0" fontId="3" fillId="0" borderId="14" xfId="88" applyFont="1" applyBorder="1" applyAlignment="1"/>
    <xf numFmtId="0" fontId="3" fillId="0" borderId="13" xfId="88" applyFont="1" applyBorder="1" applyAlignment="1"/>
    <xf numFmtId="4" fontId="3" fillId="0" borderId="0" xfId="88" applyNumberFormat="1" applyFont="1" applyBorder="1" applyAlignment="1"/>
    <xf numFmtId="4" fontId="3" fillId="0" borderId="0" xfId="88" applyNumberFormat="1" applyBorder="1" applyAlignment="1"/>
    <xf numFmtId="4" fontId="3" fillId="0" borderId="0" xfId="88" applyNumberFormat="1" applyAlignment="1">
      <alignment horizontal="left"/>
    </xf>
    <xf numFmtId="4" fontId="3" fillId="0" borderId="0" xfId="88" applyNumberFormat="1" applyAlignment="1">
      <alignment horizontal="center"/>
    </xf>
    <xf numFmtId="0" fontId="37" fillId="0" borderId="0" xfId="0" applyFont="1" applyAlignment="1">
      <alignment horizontal="center" wrapText="1"/>
    </xf>
    <xf numFmtId="0" fontId="43" fillId="43" borderId="114" xfId="0" applyFont="1" applyFill="1" applyBorder="1" applyAlignment="1">
      <alignment horizontal="center" wrapText="1"/>
    </xf>
    <xf numFmtId="0" fontId="43" fillId="43" borderId="104" xfId="0" applyFont="1" applyFill="1" applyBorder="1" applyAlignment="1">
      <alignment horizontal="center" wrapText="1"/>
    </xf>
    <xf numFmtId="0" fontId="43" fillId="43" borderId="115" xfId="0" applyFont="1" applyFill="1" applyBorder="1" applyAlignment="1">
      <alignment horizontal="center" wrapText="1"/>
    </xf>
    <xf numFmtId="0" fontId="43" fillId="43" borderId="105" xfId="0" applyFont="1" applyFill="1" applyBorder="1" applyAlignment="1">
      <alignment horizontal="center" wrapText="1"/>
    </xf>
    <xf numFmtId="0" fontId="44" fillId="0" borderId="109" xfId="0" applyFont="1" applyFill="1" applyBorder="1"/>
    <xf numFmtId="0" fontId="44" fillId="0" borderId="116" xfId="0" applyFont="1" applyFill="1" applyBorder="1"/>
    <xf numFmtId="0" fontId="44" fillId="0" borderId="110" xfId="0" applyFont="1" applyFill="1" applyBorder="1"/>
    <xf numFmtId="0" fontId="44" fillId="0" borderId="88" xfId="0" applyFont="1" applyFill="1" applyBorder="1"/>
    <xf numFmtId="0" fontId="42" fillId="0" borderId="0" xfId="0" applyFont="1" applyBorder="1" applyAlignment="1">
      <alignment wrapText="1"/>
    </xf>
    <xf numFmtId="0" fontId="42" fillId="0" borderId="14" xfId="0" applyFont="1" applyBorder="1" applyAlignment="1">
      <alignment wrapText="1"/>
    </xf>
    <xf numFmtId="0" fontId="43" fillId="43" borderId="57" xfId="0" applyFont="1" applyFill="1" applyBorder="1" applyAlignment="1">
      <alignment horizontal="center" wrapText="1"/>
    </xf>
    <xf numFmtId="0" fontId="43" fillId="43" borderId="38" xfId="0" applyFont="1" applyFill="1" applyBorder="1" applyAlignment="1">
      <alignment horizontal="center" wrapText="1"/>
    </xf>
    <xf numFmtId="0" fontId="43" fillId="43" borderId="16" xfId="0" applyFont="1" applyFill="1" applyBorder="1" applyAlignment="1">
      <alignment horizontal="center" wrapText="1"/>
    </xf>
    <xf numFmtId="0" fontId="36" fillId="44" borderId="54" xfId="0" applyFont="1" applyFill="1" applyBorder="1" applyAlignment="1">
      <alignment horizontal="center" wrapText="1"/>
    </xf>
    <xf numFmtId="0" fontId="36" fillId="44" borderId="39" xfId="0" applyFont="1" applyFill="1" applyBorder="1" applyAlignment="1">
      <alignment horizontal="center" wrapText="1"/>
    </xf>
    <xf numFmtId="0" fontId="36" fillId="44" borderId="20" xfId="0" applyFont="1" applyFill="1" applyBorder="1" applyAlignment="1">
      <alignment horizontal="center" wrapText="1"/>
    </xf>
    <xf numFmtId="4" fontId="37" fillId="0" borderId="0" xfId="0" applyNumberFormat="1" applyFont="1" applyAlignment="1">
      <alignment vertical="center"/>
    </xf>
    <xf numFmtId="0" fontId="36" fillId="0" borderId="0" xfId="0" applyFont="1"/>
    <xf numFmtId="0" fontId="37" fillId="0" borderId="0" xfId="0" applyFont="1" applyAlignment="1"/>
    <xf numFmtId="0" fontId="36" fillId="0" borderId="0" xfId="0" applyFont="1" applyAlignment="1"/>
    <xf numFmtId="0" fontId="36" fillId="0" borderId="0" xfId="0" applyFont="1" applyAlignment="1">
      <alignment horizontal="left"/>
    </xf>
    <xf numFmtId="4" fontId="37" fillId="0" borderId="0" xfId="0" applyNumberFormat="1" applyFont="1" applyAlignment="1">
      <alignment horizontal="left"/>
    </xf>
    <xf numFmtId="0" fontId="37" fillId="0" borderId="0" xfId="42" applyFont="1" applyAlignment="1">
      <alignment horizontal="left" wrapText="1"/>
    </xf>
    <xf numFmtId="0" fontId="37" fillId="0" borderId="0" xfId="42" applyFont="1" applyAlignment="1">
      <alignment horizontal="left" wrapText="1"/>
    </xf>
    <xf numFmtId="0" fontId="37" fillId="0" borderId="0" xfId="0" applyFont="1" applyAlignment="1">
      <alignment horizontal="left" wrapText="1"/>
    </xf>
    <xf numFmtId="4" fontId="82" fillId="0" borderId="0" xfId="0" applyNumberFormat="1" applyFont="1" applyAlignment="1">
      <alignment horizontal="left"/>
    </xf>
    <xf numFmtId="4" fontId="82" fillId="0" borderId="0" xfId="0" applyNumberFormat="1" applyFont="1" applyAlignment="1">
      <alignment horizontal="left" vertical="top"/>
    </xf>
    <xf numFmtId="4" fontId="46" fillId="0" borderId="0" xfId="39" applyNumberFormat="1" applyFont="1" applyAlignment="1">
      <alignment horizontal="left" vertical="top" wrapText="1"/>
    </xf>
    <xf numFmtId="4" fontId="82" fillId="0" borderId="0" xfId="0" applyNumberFormat="1" applyFont="1" applyAlignment="1">
      <alignment vertical="top"/>
    </xf>
    <xf numFmtId="0" fontId="83" fillId="0" borderId="0" xfId="0" applyFont="1" applyAlignment="1">
      <alignment horizontal="left" wrapText="1"/>
    </xf>
    <xf numFmtId="0" fontId="43" fillId="0" borderId="13" xfId="0" applyFont="1" applyFill="1" applyBorder="1" applyAlignment="1">
      <alignment horizontal="center" wrapText="1"/>
    </xf>
    <xf numFmtId="0" fontId="43" fillId="43" borderId="70" xfId="0" applyFont="1" applyFill="1" applyBorder="1" applyAlignment="1">
      <alignment horizontal="center" wrapText="1"/>
    </xf>
    <xf numFmtId="0" fontId="43" fillId="43" borderId="58" xfId="0" applyFont="1" applyFill="1" applyBorder="1" applyAlignment="1">
      <alignment horizontal="center" wrapText="1"/>
    </xf>
    <xf numFmtId="0" fontId="84" fillId="43" borderId="58" xfId="40" applyFont="1" applyFill="1" applyBorder="1" applyAlignment="1">
      <alignment wrapText="1"/>
    </xf>
    <xf numFmtId="0" fontId="43" fillId="43" borderId="118" xfId="0" applyFont="1" applyFill="1" applyBorder="1" applyAlignment="1">
      <alignment horizontal="center" wrapText="1"/>
    </xf>
    <xf numFmtId="0" fontId="43" fillId="43" borderId="117" xfId="0" applyFont="1" applyFill="1" applyBorder="1" applyAlignment="1">
      <alignment horizontal="center" wrapText="1"/>
    </xf>
    <xf numFmtId="0" fontId="43" fillId="43" borderId="11" xfId="0" applyFont="1" applyFill="1" applyBorder="1" applyAlignment="1">
      <alignment horizontal="center" wrapText="1"/>
    </xf>
    <xf numFmtId="0" fontId="84" fillId="43" borderId="11" xfId="40" applyFont="1" applyFill="1" applyBorder="1" applyAlignment="1">
      <alignment wrapText="1"/>
    </xf>
    <xf numFmtId="0" fontId="43" fillId="43" borderId="119" xfId="0" applyFont="1" applyFill="1" applyBorder="1" applyAlignment="1">
      <alignment horizontal="center" wrapText="1"/>
    </xf>
    <xf numFmtId="0" fontId="37" fillId="0" borderId="0" xfId="0" applyFont="1" applyAlignment="1">
      <alignment vertical="center"/>
    </xf>
    <xf numFmtId="0" fontId="43" fillId="0" borderId="87" xfId="0" applyFont="1" applyFill="1" applyBorder="1"/>
    <xf numFmtId="0" fontId="45" fillId="0" borderId="87" xfId="0" applyFont="1" applyFill="1" applyBorder="1"/>
    <xf numFmtId="0" fontId="43" fillId="0" borderId="109" xfId="0" applyFont="1" applyFill="1" applyBorder="1"/>
    <xf numFmtId="0" fontId="43" fillId="43" borderId="87" xfId="0" applyFont="1" applyFill="1" applyBorder="1"/>
    <xf numFmtId="0" fontId="43" fillId="43" borderId="89" xfId="0" applyFont="1" applyFill="1" applyBorder="1"/>
    <xf numFmtId="0" fontId="83" fillId="0" borderId="0" xfId="0" applyFont="1" applyAlignment="1">
      <alignment horizontal="left"/>
    </xf>
    <xf numFmtId="4" fontId="82" fillId="0" borderId="0" xfId="0" applyNumberFormat="1" applyFont="1" applyAlignment="1">
      <alignment vertical="center"/>
    </xf>
    <xf numFmtId="0" fontId="41" fillId="0" borderId="0" xfId="0" applyFont="1"/>
    <xf numFmtId="0" fontId="46" fillId="44" borderId="70" xfId="0" applyFont="1" applyFill="1" applyBorder="1" applyAlignment="1">
      <alignment horizontal="center" vertical="center" wrapText="1"/>
    </xf>
    <xf numFmtId="0" fontId="46" fillId="44" borderId="66" xfId="0" applyFont="1" applyFill="1" applyBorder="1" applyAlignment="1">
      <alignment horizontal="center" vertical="center" wrapText="1"/>
    </xf>
    <xf numFmtId="0" fontId="46" fillId="44" borderId="52" xfId="0" applyFont="1" applyFill="1" applyBorder="1" applyAlignment="1">
      <alignment horizontal="center" vertical="center" wrapText="1"/>
    </xf>
    <xf numFmtId="0" fontId="41" fillId="0" borderId="6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17" xfId="0" applyFont="1" applyBorder="1" applyAlignment="1">
      <alignment horizontal="center" vertical="center" wrapText="1"/>
    </xf>
    <xf numFmtId="0" fontId="41" fillId="0" borderId="126" xfId="0" applyFont="1" applyBorder="1" applyAlignment="1">
      <alignment horizontal="center" vertical="center" wrapText="1"/>
    </xf>
    <xf numFmtId="0" fontId="41" fillId="0" borderId="93" xfId="0" applyFont="1" applyBorder="1" applyAlignment="1">
      <alignment horizontal="center" vertical="center" wrapText="1"/>
    </xf>
    <xf numFmtId="0" fontId="85" fillId="45" borderId="109" xfId="0" applyFont="1" applyFill="1" applyBorder="1" applyAlignment="1"/>
    <xf numFmtId="0" fontId="85" fillId="45" borderId="110" xfId="0" applyFont="1" applyFill="1" applyBorder="1" applyAlignment="1"/>
    <xf numFmtId="0" fontId="41" fillId="0" borderId="88" xfId="0" applyFont="1" applyBorder="1" applyAlignment="1"/>
    <xf numFmtId="0" fontId="46" fillId="44" borderId="109" xfId="0" applyFont="1" applyFill="1" applyBorder="1"/>
    <xf numFmtId="0" fontId="46" fillId="44" borderId="88" xfId="0" applyFont="1" applyFill="1" applyBorder="1"/>
    <xf numFmtId="4" fontId="46" fillId="44" borderId="92" xfId="0" applyNumberFormat="1" applyFont="1" applyFill="1" applyBorder="1" applyAlignment="1">
      <alignment horizontal="right"/>
    </xf>
    <xf numFmtId="0" fontId="46" fillId="45" borderId="109" xfId="0" applyFont="1" applyFill="1" applyBorder="1"/>
    <xf numFmtId="0" fontId="46" fillId="45" borderId="88" xfId="0" applyFont="1" applyFill="1" applyBorder="1"/>
    <xf numFmtId="4" fontId="46" fillId="45" borderId="92" xfId="0" applyNumberFormat="1" applyFont="1" applyFill="1" applyBorder="1" applyAlignment="1">
      <alignment horizontal="right"/>
    </xf>
    <xf numFmtId="0" fontId="86" fillId="0" borderId="109" xfId="0" applyFont="1" applyBorder="1"/>
    <xf numFmtId="0" fontId="86" fillId="0" borderId="88" xfId="0" applyFont="1" applyBorder="1"/>
    <xf numFmtId="4" fontId="86" fillId="0" borderId="92" xfId="0" applyNumberFormat="1" applyFont="1" applyBorder="1" applyAlignment="1">
      <alignment horizontal="right"/>
    </xf>
    <xf numFmtId="0" fontId="86" fillId="0" borderId="112" xfId="0" applyFont="1" applyBorder="1"/>
    <xf numFmtId="0" fontId="86" fillId="0" borderId="113" xfId="0" applyFont="1" applyBorder="1"/>
    <xf numFmtId="4" fontId="86" fillId="0" borderId="108" xfId="0" applyNumberFormat="1" applyFont="1" applyBorder="1" applyAlignment="1">
      <alignment horizontal="right"/>
    </xf>
    <xf numFmtId="0" fontId="46" fillId="45" borderId="127" xfId="0" applyFont="1" applyFill="1" applyBorder="1"/>
    <xf numFmtId="0" fontId="46" fillId="45" borderId="128" xfId="0" applyFont="1" applyFill="1" applyBorder="1"/>
    <xf numFmtId="4" fontId="46" fillId="45" borderId="93" xfId="0" applyNumberFormat="1" applyFont="1" applyFill="1" applyBorder="1" applyAlignment="1">
      <alignment horizontal="right"/>
    </xf>
    <xf numFmtId="4" fontId="85" fillId="0" borderId="111" xfId="0" applyNumberFormat="1" applyFont="1" applyFill="1" applyBorder="1" applyAlignment="1">
      <alignment vertical="center"/>
    </xf>
    <xf numFmtId="4" fontId="85" fillId="0" borderId="110" xfId="0" applyNumberFormat="1" applyFont="1" applyFill="1" applyBorder="1" applyAlignment="1">
      <alignment vertical="center"/>
    </xf>
    <xf numFmtId="0" fontId="86" fillId="0" borderId="109" xfId="0" applyFont="1" applyFill="1" applyBorder="1"/>
    <xf numFmtId="0" fontId="86" fillId="0" borderId="88" xfId="0" applyFont="1" applyFill="1" applyBorder="1"/>
    <xf numFmtId="4" fontId="86" fillId="0" borderId="92" xfId="0" applyNumberFormat="1" applyFont="1" applyFill="1" applyBorder="1" applyAlignment="1">
      <alignment horizontal="right"/>
    </xf>
    <xf numFmtId="0" fontId="46" fillId="0" borderId="109" xfId="0" applyFont="1" applyFill="1" applyBorder="1"/>
    <xf numFmtId="0" fontId="46" fillId="0" borderId="88" xfId="0" applyFont="1" applyFill="1" applyBorder="1"/>
    <xf numFmtId="4" fontId="46" fillId="0" borderId="92" xfId="0" applyNumberFormat="1" applyFont="1" applyFill="1" applyBorder="1" applyAlignment="1">
      <alignment horizontal="right"/>
    </xf>
    <xf numFmtId="0" fontId="46" fillId="44" borderId="107" xfId="0" applyFont="1" applyFill="1" applyBorder="1"/>
    <xf numFmtId="0" fontId="46" fillId="44" borderId="120" xfId="0" applyFont="1" applyFill="1" applyBorder="1"/>
    <xf numFmtId="4" fontId="46" fillId="44" borderId="94" xfId="0" applyNumberFormat="1" applyFont="1" applyFill="1" applyBorder="1" applyAlignment="1">
      <alignment horizontal="right"/>
    </xf>
    <xf numFmtId="0" fontId="83" fillId="0" borderId="0" xfId="0" applyFont="1" applyFill="1" applyAlignment="1">
      <alignment horizontal="left"/>
    </xf>
    <xf numFmtId="0" fontId="87" fillId="0" borderId="0" xfId="0" applyFont="1" applyFill="1" applyAlignment="1">
      <alignment horizontal="left"/>
    </xf>
    <xf numFmtId="0" fontId="88" fillId="0" borderId="0" xfId="40" applyFont="1" applyFill="1" applyAlignment="1" applyProtection="1">
      <alignment vertical="center" wrapText="1"/>
    </xf>
    <xf numFmtId="0" fontId="88" fillId="0" borderId="0" xfId="40" applyFont="1" applyFill="1" applyAlignment="1" applyProtection="1">
      <alignment vertical="center"/>
    </xf>
    <xf numFmtId="0" fontId="43" fillId="43" borderId="15" xfId="40" applyFont="1" applyFill="1" applyBorder="1" applyAlignment="1" applyProtection="1">
      <alignment horizontal="center" vertical="center" wrapText="1"/>
    </xf>
    <xf numFmtId="4" fontId="43" fillId="43" borderId="15" xfId="40" applyNumberFormat="1" applyFont="1" applyFill="1" applyBorder="1" applyAlignment="1" applyProtection="1">
      <alignment horizontal="center" vertical="center" wrapText="1"/>
    </xf>
    <xf numFmtId="0" fontId="43" fillId="43" borderId="16" xfId="40" applyFont="1" applyFill="1" applyBorder="1" applyAlignment="1" applyProtection="1">
      <alignment horizontal="center" vertical="center" wrapText="1"/>
    </xf>
    <xf numFmtId="0" fontId="43" fillId="0" borderId="17" xfId="40" applyFont="1" applyFill="1" applyBorder="1" applyAlignment="1" applyProtection="1">
      <alignment horizontal="center" vertical="center"/>
    </xf>
    <xf numFmtId="4" fontId="43" fillId="0" borderId="17" xfId="40" applyNumberFormat="1" applyFont="1" applyFill="1" applyBorder="1" applyAlignment="1" applyProtection="1">
      <alignment horizontal="center" vertical="center" wrapText="1"/>
    </xf>
    <xf numFmtId="0" fontId="43" fillId="0" borderId="18" xfId="40" applyFont="1" applyFill="1" applyBorder="1" applyAlignment="1" applyProtection="1">
      <alignment horizontal="center" vertical="center" wrapText="1"/>
    </xf>
    <xf numFmtId="0" fontId="43" fillId="43" borderId="19" xfId="40" applyFont="1" applyFill="1" applyBorder="1" applyAlignment="1" applyProtection="1">
      <alignment vertical="center" wrapText="1"/>
    </xf>
    <xf numFmtId="4" fontId="43" fillId="43" borderId="19" xfId="40" applyNumberFormat="1" applyFont="1" applyFill="1" applyBorder="1" applyAlignment="1" applyProtection="1">
      <alignment vertical="center"/>
    </xf>
    <xf numFmtId="4" fontId="43" fillId="43" borderId="20" xfId="40" applyNumberFormat="1" applyFont="1" applyFill="1" applyBorder="1" applyAlignment="1" applyProtection="1">
      <alignment vertical="center"/>
    </xf>
    <xf numFmtId="4" fontId="46" fillId="0" borderId="0" xfId="0" applyNumberFormat="1" applyFont="1" applyAlignment="1">
      <alignment horizontal="right" wrapText="1"/>
    </xf>
    <xf numFmtId="4" fontId="46" fillId="0" borderId="0" xfId="0" applyNumberFormat="1" applyFont="1" applyAlignment="1">
      <alignment vertical="center" wrapText="1"/>
    </xf>
    <xf numFmtId="0" fontId="43" fillId="0" borderId="21" xfId="40" applyFont="1" applyFill="1" applyBorder="1" applyAlignment="1" applyProtection="1">
      <alignment vertical="center" wrapText="1"/>
    </xf>
    <xf numFmtId="4" fontId="43" fillId="0" borderId="21" xfId="40" applyNumberFormat="1" applyFont="1" applyFill="1" applyBorder="1" applyAlignment="1" applyProtection="1">
      <alignment vertical="center"/>
    </xf>
    <xf numFmtId="4" fontId="43" fillId="0" borderId="22" xfId="40" applyNumberFormat="1" applyFont="1" applyFill="1" applyBorder="1" applyAlignment="1" applyProtection="1">
      <alignment vertical="center"/>
    </xf>
    <xf numFmtId="0" fontId="88" fillId="0" borderId="72" xfId="40" applyFont="1" applyFill="1" applyBorder="1" applyAlignment="1" applyProtection="1">
      <alignment vertical="center" wrapText="1"/>
    </xf>
    <xf numFmtId="4" fontId="88" fillId="0" borderId="72" xfId="40" applyNumberFormat="1" applyFont="1" applyFill="1" applyBorder="1" applyAlignment="1" applyProtection="1">
      <alignment vertical="center"/>
      <protection locked="0"/>
    </xf>
    <xf numFmtId="4" fontId="88" fillId="0" borderId="73" xfId="40" applyNumberFormat="1" applyFont="1" applyFill="1" applyBorder="1" applyAlignment="1" applyProtection="1">
      <alignment vertical="center"/>
    </xf>
    <xf numFmtId="0" fontId="88" fillId="0" borderId="72" xfId="40" quotePrefix="1" applyFont="1" applyFill="1" applyBorder="1" applyAlignment="1" applyProtection="1">
      <alignment vertical="center" wrapText="1"/>
      <protection locked="0"/>
    </xf>
    <xf numFmtId="0" fontId="43" fillId="43" borderId="23" xfId="40" applyFont="1" applyFill="1" applyBorder="1" applyAlignment="1" applyProtection="1">
      <alignment vertical="center" wrapText="1"/>
    </xf>
    <xf numFmtId="4" fontId="43" fillId="43" borderId="23" xfId="40" applyNumberFormat="1" applyFont="1" applyFill="1" applyBorder="1" applyAlignment="1" applyProtection="1">
      <alignment vertical="center"/>
    </xf>
    <xf numFmtId="4" fontId="43" fillId="43" borderId="24" xfId="40" applyNumberFormat="1" applyFont="1" applyFill="1" applyBorder="1" applyAlignment="1" applyProtection="1">
      <alignment vertical="center"/>
    </xf>
    <xf numFmtId="0" fontId="43" fillId="0" borderId="64" xfId="40" applyFont="1" applyFill="1" applyBorder="1" applyAlignment="1" applyProtection="1">
      <alignment horizontal="centerContinuous" vertical="center"/>
    </xf>
    <xf numFmtId="0" fontId="88" fillId="0" borderId="0" xfId="40" applyFont="1" applyFill="1" applyBorder="1" applyAlignment="1" applyProtection="1">
      <alignment vertical="center"/>
    </xf>
    <xf numFmtId="0" fontId="88" fillId="0" borderId="18" xfId="40" applyFont="1" applyFill="1" applyBorder="1" applyAlignment="1" applyProtection="1">
      <alignment vertical="center"/>
    </xf>
    <xf numFmtId="4" fontId="89" fillId="0" borderId="21" xfId="40" applyNumberFormat="1" applyFont="1" applyFill="1" applyBorder="1" applyAlignment="1" applyProtection="1">
      <alignment vertical="center"/>
    </xf>
    <xf numFmtId="0" fontId="36" fillId="0" borderId="57" xfId="40" applyFont="1" applyFill="1" applyBorder="1" applyAlignment="1" applyProtection="1">
      <alignment vertical="center" wrapText="1"/>
    </xf>
    <xf numFmtId="0" fontId="36" fillId="0" borderId="38" xfId="40" applyFont="1" applyFill="1" applyBorder="1" applyAlignment="1" applyProtection="1">
      <alignment vertical="center" wrapText="1"/>
    </xf>
    <xf numFmtId="0" fontId="36" fillId="0" borderId="16" xfId="40" applyFont="1" applyFill="1" applyBorder="1" applyAlignment="1" applyProtection="1">
      <alignment vertical="center" wrapText="1"/>
    </xf>
    <xf numFmtId="0" fontId="36" fillId="43" borderId="106" xfId="0" applyFont="1" applyFill="1" applyBorder="1" applyAlignment="1">
      <alignment horizontal="left" wrapText="1"/>
    </xf>
    <xf numFmtId="4" fontId="36" fillId="43" borderId="19" xfId="40" applyNumberFormat="1" applyFont="1" applyFill="1" applyBorder="1" applyAlignment="1">
      <alignment vertical="center"/>
    </xf>
    <xf numFmtId="0" fontId="36" fillId="43" borderId="107" xfId="0" applyFont="1" applyFill="1" applyBorder="1" applyAlignment="1">
      <alignment horizontal="left" wrapText="1"/>
    </xf>
    <xf numFmtId="4" fontId="36" fillId="43" borderId="63" xfId="40" applyNumberFormat="1" applyFont="1" applyFill="1" applyBorder="1" applyAlignment="1">
      <alignment vertical="center"/>
    </xf>
    <xf numFmtId="0" fontId="38" fillId="0" borderId="0" xfId="0" applyFont="1" applyAlignment="1">
      <alignment horizontal="left" wrapText="1"/>
    </xf>
    <xf numFmtId="14" fontId="36" fillId="0" borderId="0" xfId="0" applyNumberFormat="1" applyFont="1" applyBorder="1" applyAlignment="1">
      <alignment horizontal="left" wrapText="1"/>
    </xf>
    <xf numFmtId="0" fontId="36" fillId="0" borderId="0" xfId="0" applyFont="1" applyBorder="1" applyAlignment="1">
      <alignment horizontal="left" wrapText="1"/>
    </xf>
    <xf numFmtId="0" fontId="36" fillId="44" borderId="95" xfId="0" applyFont="1" applyFill="1" applyBorder="1" applyAlignment="1">
      <alignment horizontal="center" wrapText="1"/>
    </xf>
    <xf numFmtId="0" fontId="36" fillId="44" borderId="96" xfId="0" applyFont="1" applyFill="1" applyBorder="1" applyAlignment="1">
      <alignment horizontal="center" wrapText="1"/>
    </xf>
    <xf numFmtId="0" fontId="36" fillId="44" borderId="97" xfId="0" applyFont="1" applyFill="1" applyBorder="1" applyAlignment="1">
      <alignment horizontal="center" wrapText="1"/>
    </xf>
    <xf numFmtId="0" fontId="37" fillId="0" borderId="87" xfId="0" applyFont="1" applyBorder="1" applyAlignment="1">
      <alignment wrapText="1"/>
    </xf>
    <xf numFmtId="4" fontId="37" fillId="0" borderId="85" xfId="0" applyNumberFormat="1" applyFont="1" applyBorder="1" applyAlignment="1">
      <alignment horizontal="right"/>
    </xf>
    <xf numFmtId="4" fontId="37" fillId="0" borderId="86" xfId="0" applyNumberFormat="1" applyFont="1" applyFill="1" applyBorder="1" applyAlignment="1">
      <alignment horizontal="right"/>
    </xf>
    <xf numFmtId="0" fontId="37" fillId="0" borderId="98" xfId="0" applyFont="1" applyBorder="1" applyAlignment="1">
      <alignment wrapText="1"/>
    </xf>
    <xf numFmtId="0" fontId="37" fillId="0" borderId="99" xfId="0" applyFont="1" applyBorder="1" applyAlignment="1">
      <alignment wrapText="1"/>
    </xf>
    <xf numFmtId="0" fontId="37" fillId="0" borderId="100" xfId="0" applyFont="1" applyFill="1" applyBorder="1" applyAlignment="1">
      <alignment wrapText="1"/>
    </xf>
    <xf numFmtId="0" fontId="37" fillId="0" borderId="101" xfId="0" applyFont="1" applyBorder="1" applyAlignment="1">
      <alignment wrapText="1"/>
    </xf>
    <xf numFmtId="4" fontId="37" fillId="0" borderId="102" xfId="0" applyNumberFormat="1" applyFont="1" applyBorder="1" applyAlignment="1">
      <alignment horizontal="right"/>
    </xf>
    <xf numFmtId="2" fontId="37" fillId="0" borderId="102" xfId="0" applyNumberFormat="1" applyFont="1" applyBorder="1" applyAlignment="1">
      <alignment horizontal="right"/>
    </xf>
    <xf numFmtId="2" fontId="37" fillId="0" borderId="103" xfId="0" applyNumberFormat="1" applyFont="1" applyFill="1" applyBorder="1" applyAlignment="1">
      <alignment horizontal="right"/>
    </xf>
    <xf numFmtId="0" fontId="40" fillId="0" borderId="0" xfId="0" applyFont="1" applyAlignment="1">
      <alignment horizontal="left"/>
    </xf>
    <xf numFmtId="0" fontId="40" fillId="0" borderId="0" xfId="0" applyFont="1" applyAlignment="1"/>
    <xf numFmtId="0" fontId="36" fillId="44" borderId="52" xfId="0" applyFont="1" applyFill="1" applyBorder="1" applyAlignment="1">
      <alignment horizontal="center" wrapText="1"/>
    </xf>
    <xf numFmtId="0" fontId="37" fillId="0" borderId="49" xfId="0" applyFont="1" applyBorder="1" applyAlignment="1">
      <alignment horizontal="center" wrapText="1"/>
    </xf>
    <xf numFmtId="0" fontId="36" fillId="44" borderId="25" xfId="0" applyFont="1" applyFill="1" applyBorder="1" applyAlignment="1">
      <alignment horizontal="center" wrapText="1"/>
    </xf>
    <xf numFmtId="0" fontId="36" fillId="44" borderId="11" xfId="0" applyFont="1" applyFill="1" applyBorder="1" applyAlignment="1">
      <alignment horizontal="center" wrapText="1"/>
    </xf>
    <xf numFmtId="0" fontId="36" fillId="0" borderId="21" xfId="0" applyFont="1" applyBorder="1" applyAlignment="1">
      <alignment wrapText="1"/>
    </xf>
    <xf numFmtId="4" fontId="36" fillId="0" borderId="25" xfId="0" applyNumberFormat="1" applyFont="1" applyBorder="1" applyAlignment="1">
      <alignment horizontal="right"/>
    </xf>
    <xf numFmtId="4" fontId="37" fillId="0" borderId="11" xfId="0" applyNumberFormat="1" applyFont="1" applyBorder="1" applyAlignment="1">
      <alignment vertical="center"/>
    </xf>
    <xf numFmtId="4" fontId="37" fillId="0" borderId="22" xfId="0" applyNumberFormat="1" applyFont="1" applyBorder="1" applyAlignment="1">
      <alignment vertical="center"/>
    </xf>
    <xf numFmtId="4" fontId="37" fillId="0" borderId="29" xfId="0" applyNumberFormat="1" applyFont="1" applyBorder="1" applyAlignment="1">
      <alignment vertical="center"/>
    </xf>
    <xf numFmtId="0" fontId="37" fillId="0" borderId="21" xfId="0" applyFont="1" applyFill="1" applyBorder="1" applyAlignment="1">
      <alignment vertical="center" wrapText="1"/>
    </xf>
    <xf numFmtId="2" fontId="37" fillId="0" borderId="25" xfId="0" applyNumberFormat="1" applyFont="1" applyBorder="1" applyAlignment="1">
      <alignment wrapText="1"/>
    </xf>
    <xf numFmtId="4" fontId="37" fillId="0" borderId="11" xfId="0" applyNumberFormat="1" applyFont="1" applyBorder="1" applyAlignment="1">
      <alignment wrapText="1"/>
    </xf>
    <xf numFmtId="0" fontId="37" fillId="0" borderId="63" xfId="0" applyFont="1" applyFill="1" applyBorder="1" applyAlignment="1">
      <alignment vertical="center" wrapText="1"/>
    </xf>
    <xf numFmtId="4" fontId="37" fillId="0" borderId="30" xfId="0" applyNumberFormat="1" applyFont="1" applyBorder="1" applyAlignment="1">
      <alignment horizontal="right"/>
    </xf>
    <xf numFmtId="4" fontId="37" fillId="0" borderId="31" xfId="0" applyNumberFormat="1" applyFont="1" applyBorder="1" applyAlignment="1">
      <alignment horizontal="right"/>
    </xf>
    <xf numFmtId="4" fontId="37" fillId="0" borderId="31" xfId="0" applyNumberFormat="1" applyFont="1" applyBorder="1" applyAlignment="1">
      <alignment vertical="center"/>
    </xf>
    <xf numFmtId="4" fontId="37" fillId="0" borderId="24" xfId="0" applyNumberFormat="1" applyFont="1" applyBorder="1" applyAlignment="1">
      <alignment vertical="center"/>
    </xf>
    <xf numFmtId="4" fontId="37" fillId="0" borderId="30" xfId="0" applyNumberFormat="1" applyFont="1" applyBorder="1" applyAlignment="1">
      <alignment vertical="center"/>
    </xf>
    <xf numFmtId="0" fontId="36" fillId="43" borderId="23" xfId="0" applyFont="1" applyFill="1" applyBorder="1" applyAlignment="1">
      <alignment wrapText="1"/>
    </xf>
    <xf numFmtId="4" fontId="36" fillId="43" borderId="32" xfId="0" applyNumberFormat="1" applyFont="1" applyFill="1" applyBorder="1" applyAlignment="1">
      <alignment horizontal="right"/>
    </xf>
    <xf numFmtId="4" fontId="36" fillId="43" borderId="33" xfId="0" applyNumberFormat="1" applyFont="1" applyFill="1" applyBorder="1" applyAlignment="1">
      <alignment horizontal="right"/>
    </xf>
    <xf numFmtId="0" fontId="37" fillId="44" borderId="36" xfId="0" applyFont="1" applyFill="1" applyBorder="1" applyAlignment="1">
      <alignment horizontal="center" wrapText="1"/>
    </xf>
    <xf numFmtId="0" fontId="37" fillId="0" borderId="30" xfId="0" applyFont="1" applyBorder="1" applyAlignment="1">
      <alignment wrapText="1"/>
    </xf>
    <xf numFmtId="4" fontId="37" fillId="0" borderId="37" xfId="0" applyNumberFormat="1" applyFont="1" applyBorder="1" applyAlignment="1">
      <alignment horizontal="right"/>
    </xf>
    <xf numFmtId="0" fontId="36" fillId="44" borderId="106" xfId="0" applyFont="1" applyFill="1" applyBorder="1" applyAlignment="1">
      <alignment wrapText="1"/>
    </xf>
    <xf numFmtId="0" fontId="36" fillId="44" borderId="122" xfId="0" applyFont="1" applyFill="1" applyBorder="1" applyAlignment="1">
      <alignment wrapText="1"/>
    </xf>
    <xf numFmtId="0" fontId="37" fillId="0" borderId="109" xfId="0" applyFont="1" applyBorder="1" applyAlignment="1">
      <alignment wrapText="1"/>
    </xf>
    <xf numFmtId="0" fontId="37" fillId="0" borderId="121" xfId="0" applyFont="1" applyBorder="1" applyAlignment="1">
      <alignment wrapText="1"/>
    </xf>
    <xf numFmtId="4" fontId="37" fillId="0" borderId="86" xfId="0" applyNumberFormat="1" applyFont="1" applyBorder="1" applyAlignment="1">
      <alignment horizontal="right"/>
    </xf>
    <xf numFmtId="0" fontId="37" fillId="0" borderId="123" xfId="0" applyFont="1" applyBorder="1" applyAlignment="1">
      <alignment wrapText="1"/>
    </xf>
    <xf numFmtId="0" fontId="37" fillId="0" borderId="124" xfId="0" applyFont="1" applyBorder="1" applyAlignment="1">
      <alignment wrapText="1"/>
    </xf>
    <xf numFmtId="4" fontId="37" fillId="0" borderId="99" xfId="0" applyNumberFormat="1" applyFont="1" applyBorder="1" applyAlignment="1">
      <alignment horizontal="right"/>
    </xf>
    <xf numFmtId="4" fontId="37" fillId="0" borderId="100" xfId="0" applyNumberFormat="1" applyFont="1" applyBorder="1" applyAlignment="1">
      <alignment horizontal="right"/>
    </xf>
    <xf numFmtId="0" fontId="37" fillId="0" borderId="117" xfId="0" applyFont="1" applyFill="1" applyBorder="1" applyAlignment="1">
      <alignment horizontal="left" wrapText="1" indent="1"/>
    </xf>
    <xf numFmtId="0" fontId="37" fillId="0" borderId="119" xfId="0" applyFont="1" applyFill="1" applyBorder="1" applyAlignment="1">
      <alignment horizontal="left" wrapText="1" indent="1"/>
    </xf>
    <xf numFmtId="4" fontId="37" fillId="0" borderId="104" xfId="0" applyNumberFormat="1" applyFont="1" applyFill="1" applyBorder="1" applyAlignment="1">
      <alignment horizontal="right"/>
    </xf>
    <xf numFmtId="4" fontId="37" fillId="0" borderId="105" xfId="0" applyNumberFormat="1" applyFont="1" applyFill="1" applyBorder="1" applyAlignment="1">
      <alignment horizontal="right"/>
    </xf>
    <xf numFmtId="0" fontId="37" fillId="0" borderId="109" xfId="0" applyFont="1" applyFill="1" applyBorder="1" applyAlignment="1">
      <alignment horizontal="left" wrapText="1" indent="1"/>
    </xf>
    <xf numFmtId="0" fontId="37" fillId="0" borderId="121" xfId="0" applyFont="1" applyFill="1" applyBorder="1" applyAlignment="1">
      <alignment horizontal="left" wrapText="1" indent="1"/>
    </xf>
    <xf numFmtId="4" fontId="37" fillId="0" borderId="85" xfId="0" applyNumberFormat="1" applyFont="1" applyFill="1" applyBorder="1" applyAlignment="1">
      <alignment horizontal="right"/>
    </xf>
    <xf numFmtId="0" fontId="37" fillId="0" borderId="107" xfId="0" applyFont="1" applyFill="1" applyBorder="1" applyAlignment="1">
      <alignment horizontal="left" wrapText="1" indent="1"/>
    </xf>
    <xf numFmtId="0" fontId="37" fillId="0" borderId="125" xfId="0" applyFont="1" applyFill="1" applyBorder="1" applyAlignment="1">
      <alignment horizontal="left" wrapText="1" indent="1"/>
    </xf>
    <xf numFmtId="4" fontId="37" fillId="0" borderId="90" xfId="0" applyNumberFormat="1" applyFont="1" applyFill="1" applyBorder="1" applyAlignment="1">
      <alignment horizontal="right"/>
    </xf>
    <xf numFmtId="4" fontId="37" fillId="0" borderId="91" xfId="0" applyNumberFormat="1" applyFont="1" applyFill="1" applyBorder="1" applyAlignment="1">
      <alignment horizontal="right"/>
    </xf>
    <xf numFmtId="4" fontId="38" fillId="0" borderId="0" xfId="0" applyNumberFormat="1" applyFont="1" applyAlignment="1">
      <alignment horizontal="left" vertical="center" wrapText="1"/>
    </xf>
    <xf numFmtId="0" fontId="40" fillId="0" borderId="0" xfId="0" applyFont="1" applyAlignment="1">
      <alignment vertical="center"/>
    </xf>
    <xf numFmtId="4" fontId="36" fillId="0" borderId="0" xfId="0" applyNumberFormat="1" applyFont="1" applyAlignment="1">
      <alignment vertical="center" wrapText="1"/>
    </xf>
    <xf numFmtId="4" fontId="37" fillId="0" borderId="0" xfId="0" applyNumberFormat="1" applyFont="1" applyAlignment="1">
      <alignment vertical="center" wrapText="1"/>
    </xf>
    <xf numFmtId="4" fontId="36" fillId="41" borderId="57" xfId="0" applyNumberFormat="1" applyFont="1" applyFill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4" fontId="36" fillId="41" borderId="15" xfId="0" applyNumberFormat="1" applyFont="1" applyFill="1" applyBorder="1" applyAlignment="1">
      <alignment horizontal="center" vertical="center" wrapText="1"/>
    </xf>
    <xf numFmtId="4" fontId="36" fillId="41" borderId="38" xfId="0" applyNumberFormat="1" applyFont="1" applyFill="1" applyBorder="1" applyAlignment="1">
      <alignment horizontal="center" vertical="center" wrapText="1"/>
    </xf>
    <xf numFmtId="4" fontId="36" fillId="43" borderId="38" xfId="0" applyNumberFormat="1" applyFont="1" applyFill="1" applyBorder="1" applyAlignment="1">
      <alignment horizontal="center" vertical="center" wrapText="1"/>
    </xf>
    <xf numFmtId="4" fontId="36" fillId="43" borderId="15" xfId="0" applyNumberFormat="1" applyFont="1" applyFill="1" applyBorder="1" applyAlignment="1">
      <alignment horizontal="center" vertical="center" wrapText="1"/>
    </xf>
    <xf numFmtId="4" fontId="36" fillId="43" borderId="16" xfId="0" applyNumberFormat="1" applyFont="1" applyFill="1" applyBorder="1" applyAlignment="1">
      <alignment horizontal="center" vertical="center" wrapText="1"/>
    </xf>
    <xf numFmtId="4" fontId="36" fillId="0" borderId="54" xfId="0" applyNumberFormat="1" applyFont="1" applyFill="1" applyBorder="1" applyAlignment="1">
      <alignment horizontal="left" vertical="center" wrapText="1"/>
    </xf>
    <xf numFmtId="0" fontId="37" fillId="0" borderId="20" xfId="0" applyFont="1" applyFill="1" applyBorder="1" applyAlignment="1">
      <alignment vertical="center"/>
    </xf>
    <xf numFmtId="4" fontId="36" fillId="0" borderId="19" xfId="0" applyNumberFormat="1" applyFont="1" applyFill="1" applyBorder="1" applyAlignment="1">
      <alignment vertical="center"/>
    </xf>
    <xf numFmtId="4" fontId="36" fillId="0" borderId="39" xfId="0" applyNumberFormat="1" applyFont="1" applyBorder="1" applyAlignment="1">
      <alignment vertical="center"/>
    </xf>
    <xf numFmtId="4" fontId="36" fillId="0" borderId="19" xfId="0" applyNumberFormat="1" applyFont="1" applyBorder="1" applyAlignment="1">
      <alignment vertical="center"/>
    </xf>
    <xf numFmtId="4" fontId="36" fillId="0" borderId="20" xfId="0" applyNumberFormat="1" applyFont="1" applyBorder="1" applyAlignment="1">
      <alignment vertical="center"/>
    </xf>
    <xf numFmtId="4" fontId="36" fillId="0" borderId="29" xfId="0" applyNumberFormat="1" applyFont="1" applyBorder="1" applyAlignment="1">
      <alignment vertical="center"/>
    </xf>
    <xf numFmtId="4" fontId="36" fillId="0" borderId="40" xfId="0" applyNumberFormat="1" applyFont="1" applyBorder="1" applyAlignment="1">
      <alignment vertical="center"/>
    </xf>
    <xf numFmtId="4" fontId="36" fillId="0" borderId="21" xfId="0" applyNumberFormat="1" applyFont="1" applyFill="1" applyBorder="1" applyAlignment="1">
      <alignment vertical="center"/>
    </xf>
    <xf numFmtId="4" fontId="36" fillId="0" borderId="41" xfId="0" applyNumberFormat="1" applyFont="1" applyBorder="1" applyAlignment="1">
      <alignment vertical="center"/>
    </xf>
    <xf numFmtId="4" fontId="36" fillId="0" borderId="21" xfId="0" applyNumberFormat="1" applyFont="1" applyBorder="1" applyAlignment="1">
      <alignment vertical="center"/>
    </xf>
    <xf numFmtId="4" fontId="36" fillId="0" borderId="22" xfId="0" applyNumberFormat="1" applyFont="1" applyBorder="1" applyAlignment="1">
      <alignment vertical="center"/>
    </xf>
    <xf numFmtId="4" fontId="37" fillId="0" borderId="40" xfId="0" applyNumberFormat="1" applyFont="1" applyBorder="1" applyAlignment="1">
      <alignment vertical="center"/>
    </xf>
    <xf numFmtId="3" fontId="37" fillId="0" borderId="21" xfId="0" applyNumberFormat="1" applyFont="1" applyFill="1" applyBorder="1" applyAlignment="1">
      <alignment vertical="center"/>
    </xf>
    <xf numFmtId="4" fontId="37" fillId="0" borderId="41" xfId="0" applyNumberFormat="1" applyFont="1" applyBorder="1" applyAlignment="1">
      <alignment vertical="center"/>
    </xf>
    <xf numFmtId="4" fontId="37" fillId="0" borderId="21" xfId="0" applyNumberFormat="1" applyFont="1" applyBorder="1" applyAlignment="1">
      <alignment vertical="center"/>
    </xf>
    <xf numFmtId="4" fontId="37" fillId="0" borderId="42" xfId="0" applyNumberFormat="1" applyFont="1" applyBorder="1" applyAlignment="1">
      <alignment vertical="center"/>
    </xf>
    <xf numFmtId="4" fontId="37" fillId="0" borderId="43" xfId="0" applyNumberFormat="1" applyFont="1" applyBorder="1" applyAlignment="1">
      <alignment vertical="center"/>
    </xf>
    <xf numFmtId="3" fontId="37" fillId="0" borderId="44" xfId="0" applyNumberFormat="1" applyFont="1" applyFill="1" applyBorder="1" applyAlignment="1">
      <alignment vertical="center"/>
    </xf>
    <xf numFmtId="4" fontId="37" fillId="0" borderId="45" xfId="0" applyNumberFormat="1" applyFont="1" applyBorder="1" applyAlignment="1">
      <alignment vertical="center"/>
    </xf>
    <xf numFmtId="4" fontId="37" fillId="0" borderId="44" xfId="0" applyNumberFormat="1" applyFont="1" applyBorder="1" applyAlignment="1">
      <alignment vertical="center"/>
    </xf>
    <xf numFmtId="4" fontId="37" fillId="0" borderId="46" xfId="0" applyNumberFormat="1" applyFont="1" applyBorder="1" applyAlignment="1">
      <alignment vertical="center"/>
    </xf>
    <xf numFmtId="4" fontId="36" fillId="41" borderId="47" xfId="0" applyNumberFormat="1" applyFont="1" applyFill="1" applyBorder="1" applyAlignment="1">
      <alignment vertical="center"/>
    </xf>
    <xf numFmtId="4" fontId="36" fillId="41" borderId="48" xfId="0" applyNumberFormat="1" applyFont="1" applyFill="1" applyBorder="1" applyAlignment="1">
      <alignment vertical="center"/>
    </xf>
    <xf numFmtId="4" fontId="36" fillId="41" borderId="15" xfId="0" applyNumberFormat="1" applyFont="1" applyFill="1" applyBorder="1" applyAlignment="1">
      <alignment vertical="center"/>
    </xf>
    <xf numFmtId="4" fontId="36" fillId="41" borderId="16" xfId="0" applyNumberFormat="1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left" vertical="center" wrapText="1"/>
    </xf>
    <xf numFmtId="4" fontId="36" fillId="0" borderId="49" xfId="0" applyNumberFormat="1" applyFont="1" applyFill="1" applyBorder="1" applyAlignment="1">
      <alignment vertical="center"/>
    </xf>
    <xf numFmtId="4" fontId="36" fillId="0" borderId="50" xfId="0" applyNumberFormat="1" applyFont="1" applyBorder="1" applyAlignment="1">
      <alignment vertical="center"/>
    </xf>
    <xf numFmtId="4" fontId="36" fillId="0" borderId="49" xfId="0" applyNumberFormat="1" applyFont="1" applyBorder="1" applyAlignment="1">
      <alignment vertical="center"/>
    </xf>
    <xf numFmtId="4" fontId="36" fillId="0" borderId="28" xfId="0" applyNumberFormat="1" applyFont="1" applyBorder="1" applyAlignment="1">
      <alignment vertical="center"/>
    </xf>
    <xf numFmtId="4" fontId="36" fillId="0" borderId="26" xfId="0" applyNumberFormat="1" applyFont="1" applyBorder="1" applyAlignment="1">
      <alignment vertical="center"/>
    </xf>
    <xf numFmtId="4" fontId="36" fillId="0" borderId="51" xfId="0" applyNumberFormat="1" applyFont="1" applyBorder="1" applyAlignment="1">
      <alignment vertical="center"/>
    </xf>
    <xf numFmtId="4" fontId="36" fillId="41" borderId="38" xfId="0" applyNumberFormat="1" applyFont="1" applyFill="1" applyBorder="1" applyAlignment="1">
      <alignment vertical="center"/>
    </xf>
    <xf numFmtId="4" fontId="36" fillId="41" borderId="16" xfId="0" applyNumberFormat="1" applyFont="1" applyFill="1" applyBorder="1" applyAlignment="1">
      <alignment vertical="center"/>
    </xf>
    <xf numFmtId="4" fontId="37" fillId="0" borderId="0" xfId="0" applyNumberFormat="1" applyFont="1" applyFill="1" applyBorder="1" applyAlignment="1">
      <alignment vertical="center"/>
    </xf>
    <xf numFmtId="170" fontId="41" fillId="0" borderId="0" xfId="0" applyNumberFormat="1" applyFont="1" applyFill="1" applyBorder="1"/>
    <xf numFmtId="4" fontId="36" fillId="0" borderId="0" xfId="0" applyNumberFormat="1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left" vertical="center"/>
    </xf>
    <xf numFmtId="4" fontId="37" fillId="0" borderId="0" xfId="0" applyNumberFormat="1" applyFont="1" applyFill="1" applyBorder="1" applyAlignment="1" applyProtection="1">
      <alignment vertical="center"/>
      <protection locked="0"/>
    </xf>
    <xf numFmtId="4" fontId="36" fillId="43" borderId="70" xfId="0" applyNumberFormat="1" applyFont="1" applyFill="1" applyBorder="1" applyAlignment="1" applyProtection="1">
      <alignment horizontal="center" vertical="center"/>
      <protection locked="0"/>
    </xf>
    <xf numFmtId="4" fontId="36" fillId="43" borderId="53" xfId="0" applyNumberFormat="1" applyFont="1" applyFill="1" applyBorder="1" applyAlignment="1" applyProtection="1">
      <alignment horizontal="center" vertical="center"/>
      <protection locked="0"/>
    </xf>
    <xf numFmtId="4" fontId="36" fillId="43" borderId="66" xfId="0" applyNumberFormat="1" applyFont="1" applyFill="1" applyBorder="1" applyAlignment="1" applyProtection="1">
      <alignment horizontal="center" vertical="center"/>
      <protection locked="0"/>
    </xf>
    <xf numFmtId="4" fontId="36" fillId="43" borderId="52" xfId="0" applyNumberFormat="1" applyFont="1" applyFill="1" applyBorder="1" applyAlignment="1" applyProtection="1">
      <alignment horizontal="center" vertical="center" wrapText="1"/>
      <protection locked="0"/>
    </xf>
    <xf numFmtId="4" fontId="36" fillId="43" borderId="57" xfId="0" applyNumberFormat="1" applyFont="1" applyFill="1" applyBorder="1" applyAlignment="1" applyProtection="1">
      <alignment horizontal="center" vertical="center"/>
      <protection locked="0"/>
    </xf>
    <xf numFmtId="4" fontId="36" fillId="43" borderId="38" xfId="0" applyNumberFormat="1" applyFont="1" applyFill="1" applyBorder="1" applyAlignment="1" applyProtection="1">
      <alignment horizontal="center" vertical="center"/>
      <protection locked="0"/>
    </xf>
    <xf numFmtId="4" fontId="36" fillId="43" borderId="16" xfId="0" applyNumberFormat="1" applyFont="1" applyFill="1" applyBorder="1" applyAlignment="1" applyProtection="1">
      <alignment horizontal="center" vertical="center"/>
      <protection locked="0"/>
    </xf>
    <xf numFmtId="4" fontId="36" fillId="41" borderId="52" xfId="0" applyNumberFormat="1" applyFont="1" applyFill="1" applyBorder="1" applyAlignment="1" applyProtection="1">
      <alignment horizontal="center" vertical="center" wrapText="1"/>
      <protection locked="0"/>
    </xf>
    <xf numFmtId="4" fontId="36" fillId="43" borderId="77" xfId="0" applyNumberFormat="1" applyFont="1" applyFill="1" applyBorder="1" applyAlignment="1" applyProtection="1">
      <alignment horizontal="center" vertical="center"/>
      <protection locked="0"/>
    </xf>
    <xf numFmtId="4" fontId="36" fillId="43" borderId="14" xfId="0" applyNumberFormat="1" applyFont="1" applyFill="1" applyBorder="1" applyAlignment="1" applyProtection="1">
      <alignment horizontal="center" vertical="center"/>
      <protection locked="0"/>
    </xf>
    <xf numFmtId="4" fontId="36" fillId="43" borderId="13" xfId="0" applyNumberFormat="1" applyFont="1" applyFill="1" applyBorder="1" applyAlignment="1" applyProtection="1">
      <alignment horizontal="center" vertical="center"/>
      <protection locked="0"/>
    </xf>
    <xf numFmtId="4" fontId="36" fillId="43" borderId="63" xfId="0" applyNumberFormat="1" applyFont="1" applyFill="1" applyBorder="1" applyAlignment="1" applyProtection="1">
      <alignment horizontal="center" vertical="center" wrapText="1"/>
      <protection locked="0"/>
    </xf>
    <xf numFmtId="4" fontId="37" fillId="41" borderId="53" xfId="0" applyNumberFormat="1" applyFont="1" applyFill="1" applyBorder="1" applyAlignment="1" applyProtection="1">
      <alignment horizontal="center" vertical="center" wrapText="1"/>
      <protection locked="0"/>
    </xf>
    <xf numFmtId="4" fontId="37" fillId="41" borderId="52" xfId="0" applyNumberFormat="1" applyFont="1" applyFill="1" applyBorder="1" applyAlignment="1" applyProtection="1">
      <alignment horizontal="center" vertical="center" wrapText="1"/>
      <protection locked="0"/>
    </xf>
    <xf numFmtId="4" fontId="36" fillId="41" borderId="17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19" xfId="0" applyNumberFormat="1" applyFont="1" applyFill="1" applyBorder="1" applyAlignment="1" applyProtection="1">
      <alignment vertical="center"/>
      <protection locked="0"/>
    </xf>
    <xf numFmtId="4" fontId="37" fillId="0" borderId="54" xfId="0" applyNumberFormat="1" applyFont="1" applyFill="1" applyBorder="1" applyAlignment="1" applyProtection="1">
      <alignment horizontal="left" vertical="center" wrapText="1"/>
      <protection locked="0"/>
    </xf>
    <xf numFmtId="4" fontId="37" fillId="0" borderId="39" xfId="0" applyNumberFormat="1" applyFont="1" applyFill="1" applyBorder="1" applyAlignment="1" applyProtection="1">
      <alignment horizontal="left" vertical="center" wrapText="1"/>
      <protection locked="0"/>
    </xf>
    <xf numFmtId="4" fontId="37" fillId="0" borderId="20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54" xfId="0" applyNumberFormat="1" applyFont="1" applyFill="1" applyBorder="1" applyAlignment="1" applyProtection="1">
      <alignment vertical="center"/>
      <protection locked="0"/>
    </xf>
    <xf numFmtId="4" fontId="37" fillId="0" borderId="19" xfId="0" applyNumberFormat="1" applyFont="1" applyFill="1" applyBorder="1" applyAlignment="1" applyProtection="1">
      <alignment vertical="center"/>
      <protection locked="0"/>
    </xf>
    <xf numFmtId="4" fontId="36" fillId="0" borderId="19" xfId="0" applyNumberFormat="1" applyFont="1" applyFill="1" applyBorder="1" applyAlignment="1" applyProtection="1">
      <alignment vertical="center"/>
      <protection locked="0"/>
    </xf>
    <xf numFmtId="49" fontId="36" fillId="0" borderId="49" xfId="0" applyNumberFormat="1" applyFont="1" applyFill="1" applyBorder="1" applyAlignment="1" applyProtection="1">
      <alignment vertical="center"/>
      <protection locked="0"/>
    </xf>
    <xf numFmtId="4" fontId="37" fillId="0" borderId="56" xfId="0" applyNumberFormat="1" applyFont="1" applyFill="1" applyBorder="1" applyAlignment="1" applyProtection="1">
      <alignment horizontal="left" vertical="center" wrapText="1" indent="2"/>
      <protection locked="0"/>
    </xf>
    <xf numFmtId="0" fontId="37" fillId="0" borderId="41" xfId="0" applyFont="1" applyFill="1" applyBorder="1" applyAlignment="1">
      <alignment horizontal="left" vertical="center" wrapText="1" indent="2"/>
    </xf>
    <xf numFmtId="0" fontId="37" fillId="0" borderId="22" xfId="0" applyFont="1" applyFill="1" applyBorder="1" applyAlignment="1">
      <alignment horizontal="left" vertical="center" wrapText="1" indent="2"/>
    </xf>
    <xf numFmtId="4" fontId="36" fillId="0" borderId="55" xfId="0" applyNumberFormat="1" applyFont="1" applyFill="1" applyBorder="1" applyAlignment="1" applyProtection="1">
      <alignment vertical="center"/>
      <protection locked="0"/>
    </xf>
    <xf numFmtId="4" fontId="36" fillId="0" borderId="49" xfId="0" applyNumberFormat="1" applyFont="1" applyFill="1" applyBorder="1" applyAlignment="1" applyProtection="1">
      <alignment vertical="center"/>
      <protection locked="0"/>
    </xf>
    <xf numFmtId="4" fontId="37" fillId="0" borderId="17" xfId="0" applyNumberFormat="1" applyFont="1" applyFill="1" applyBorder="1" applyAlignment="1" applyProtection="1">
      <alignment vertical="center"/>
      <protection locked="0"/>
    </xf>
    <xf numFmtId="49" fontId="37" fillId="0" borderId="49" xfId="0" applyNumberFormat="1" applyFont="1" applyFill="1" applyBorder="1" applyAlignment="1" applyProtection="1">
      <alignment vertical="center"/>
      <protection locked="0"/>
    </xf>
    <xf numFmtId="4" fontId="37" fillId="0" borderId="55" xfId="0" applyNumberFormat="1" applyFont="1" applyFill="1" applyBorder="1" applyAlignment="1" applyProtection="1">
      <alignment horizontal="left" vertical="center" wrapText="1"/>
      <protection locked="0"/>
    </xf>
    <xf numFmtId="4" fontId="37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37" fillId="0" borderId="28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56" xfId="0" applyNumberFormat="1" applyFont="1" applyFill="1" applyBorder="1" applyAlignment="1" applyProtection="1">
      <alignment vertical="center"/>
    </xf>
    <xf numFmtId="4" fontId="37" fillId="0" borderId="21" xfId="0" applyNumberFormat="1" applyFont="1" applyFill="1" applyBorder="1" applyAlignment="1" applyProtection="1">
      <alignment vertical="center"/>
      <protection locked="0"/>
    </xf>
    <xf numFmtId="4" fontId="36" fillId="0" borderId="21" xfId="0" applyNumberFormat="1" applyFont="1" applyFill="1" applyBorder="1" applyAlignment="1" applyProtection="1">
      <alignment vertical="center"/>
      <protection locked="0"/>
    </xf>
    <xf numFmtId="4" fontId="37" fillId="0" borderId="56" xfId="0" applyNumberFormat="1" applyFont="1" applyFill="1" applyBorder="1" applyAlignment="1" applyProtection="1">
      <alignment vertical="center"/>
    </xf>
    <xf numFmtId="49" fontId="37" fillId="0" borderId="21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Fill="1" applyBorder="1" applyAlignment="1">
      <alignment vertical="center"/>
    </xf>
    <xf numFmtId="165" fontId="36" fillId="43" borderId="57" xfId="86" applyFont="1" applyFill="1" applyBorder="1" applyAlignment="1" applyProtection="1">
      <alignment horizontal="left" vertical="center" wrapText="1"/>
      <protection locked="0"/>
    </xf>
    <xf numFmtId="165" fontId="36" fillId="43" borderId="38" xfId="86" applyFont="1" applyFill="1" applyBorder="1" applyAlignment="1" applyProtection="1">
      <alignment horizontal="left" vertical="center" wrapText="1"/>
      <protection locked="0"/>
    </xf>
    <xf numFmtId="165" fontId="36" fillId="43" borderId="16" xfId="86" applyFont="1" applyFill="1" applyBorder="1" applyAlignment="1" applyProtection="1">
      <alignment horizontal="left" vertical="center" wrapText="1"/>
      <protection locked="0"/>
    </xf>
    <xf numFmtId="4" fontId="36" fillId="43" borderId="57" xfId="0" applyNumberFormat="1" applyFont="1" applyFill="1" applyBorder="1" applyAlignment="1" applyProtection="1">
      <alignment vertical="center"/>
      <protection locked="0"/>
    </xf>
    <xf numFmtId="4" fontId="36" fillId="43" borderId="15" xfId="0" applyNumberFormat="1" applyFont="1" applyFill="1" applyBorder="1" applyAlignment="1" applyProtection="1">
      <alignment vertical="center"/>
      <protection locked="0"/>
    </xf>
    <xf numFmtId="0" fontId="37" fillId="0" borderId="0" xfId="0" applyFont="1"/>
    <xf numFmtId="4" fontId="37" fillId="0" borderId="0" xfId="0" applyNumberFormat="1" applyFont="1"/>
    <xf numFmtId="0" fontId="37" fillId="0" borderId="0" xfId="41" applyFont="1"/>
    <xf numFmtId="4" fontId="38" fillId="0" borderId="0" xfId="0" applyNumberFormat="1" applyFont="1" applyAlignment="1" applyProtection="1">
      <alignment horizontal="left" vertical="center"/>
      <protection locked="0"/>
    </xf>
    <xf numFmtId="0" fontId="37" fillId="0" borderId="0" xfId="0" applyNumberFormat="1" applyFont="1" applyAlignment="1" applyProtection="1">
      <alignment horizontal="center" vertical="center"/>
      <protection locked="0"/>
    </xf>
    <xf numFmtId="4" fontId="37" fillId="0" borderId="0" xfId="0" applyNumberFormat="1" applyFont="1" applyFill="1" applyAlignment="1" applyProtection="1">
      <alignment vertical="center"/>
      <protection locked="0"/>
    </xf>
    <xf numFmtId="4" fontId="37" fillId="0" borderId="0" xfId="0" applyNumberFormat="1" applyFont="1" applyAlignment="1" applyProtection="1">
      <alignment vertical="center"/>
      <protection locked="0"/>
    </xf>
    <xf numFmtId="4" fontId="36" fillId="43" borderId="57" xfId="0" applyNumberFormat="1" applyFont="1" applyFill="1" applyBorder="1" applyAlignment="1" applyProtection="1">
      <alignment horizontal="center" vertical="center" wrapText="1"/>
      <protection locked="0"/>
    </xf>
    <xf numFmtId="4" fontId="36" fillId="43" borderId="16" xfId="0" applyNumberFormat="1" applyFont="1" applyFill="1" applyBorder="1" applyAlignment="1" applyProtection="1">
      <alignment horizontal="center" vertical="center" wrapText="1"/>
      <protection locked="0"/>
    </xf>
    <xf numFmtId="4" fontId="36" fillId="41" borderId="38" xfId="0" applyNumberFormat="1" applyFont="1" applyFill="1" applyBorder="1" applyAlignment="1" applyProtection="1">
      <alignment horizontal="center" vertical="center" wrapText="1"/>
      <protection locked="0"/>
    </xf>
    <xf numFmtId="4" fontId="36" fillId="43" borderId="15" xfId="0" applyNumberFormat="1" applyFont="1" applyFill="1" applyBorder="1" applyAlignment="1" applyProtection="1">
      <alignment horizontal="center" vertical="center" wrapText="1"/>
      <protection locked="0"/>
    </xf>
    <xf numFmtId="4" fontId="36" fillId="41" borderId="52" xfId="0" applyNumberFormat="1" applyFont="1" applyFill="1" applyBorder="1" applyAlignment="1" applyProtection="1">
      <alignment horizontal="center" vertical="center" wrapText="1"/>
      <protection locked="0"/>
    </xf>
    <xf numFmtId="4" fontId="36" fillId="0" borderId="54" xfId="0" applyNumberFormat="1" applyFont="1" applyFill="1" applyBorder="1" applyAlignment="1" applyProtection="1">
      <alignment vertical="center" wrapText="1"/>
      <protection locked="0"/>
    </xf>
    <xf numFmtId="0" fontId="37" fillId="0" borderId="79" xfId="0" applyFont="1" applyBorder="1" applyAlignment="1">
      <alignment vertical="center"/>
    </xf>
    <xf numFmtId="4" fontId="37" fillId="0" borderId="58" xfId="0" applyNumberFormat="1" applyFont="1" applyBorder="1" applyAlignment="1" applyProtection="1">
      <alignment horizontal="right" vertical="center" wrapText="1"/>
      <protection locked="0"/>
    </xf>
    <xf numFmtId="4" fontId="36" fillId="0" borderId="59" xfId="0" applyNumberFormat="1" applyFont="1" applyFill="1" applyBorder="1" applyAlignment="1" applyProtection="1">
      <alignment horizontal="right" vertical="center" wrapText="1"/>
    </xf>
    <xf numFmtId="4" fontId="36" fillId="0" borderId="56" xfId="0" applyNumberFormat="1" applyFont="1" applyFill="1" applyBorder="1" applyAlignment="1" applyProtection="1">
      <alignment vertical="center" wrapText="1"/>
      <protection locked="0"/>
    </xf>
    <xf numFmtId="0" fontId="37" fillId="0" borderId="25" xfId="0" applyFont="1" applyBorder="1" applyAlignment="1">
      <alignment vertical="center"/>
    </xf>
    <xf numFmtId="4" fontId="37" fillId="0" borderId="11" xfId="0" applyNumberFormat="1" applyFont="1" applyBorder="1" applyAlignment="1" applyProtection="1">
      <alignment horizontal="right" vertical="center" wrapText="1"/>
      <protection locked="0"/>
    </xf>
    <xf numFmtId="4" fontId="36" fillId="0" borderId="60" xfId="0" applyNumberFormat="1" applyFont="1" applyFill="1" applyBorder="1" applyAlignment="1" applyProtection="1">
      <alignment horizontal="right" vertical="center" wrapText="1"/>
    </xf>
    <xf numFmtId="4" fontId="36" fillId="0" borderId="57" xfId="0" applyNumberFormat="1" applyFont="1" applyFill="1" applyBorder="1" applyAlignment="1" applyProtection="1">
      <alignment vertical="center" wrapText="1"/>
      <protection locked="0"/>
    </xf>
    <xf numFmtId="0" fontId="37" fillId="0" borderId="16" xfId="0" applyFont="1" applyFill="1" applyBorder="1" applyAlignment="1">
      <alignment vertical="center"/>
    </xf>
    <xf numFmtId="4" fontId="37" fillId="0" borderId="31" xfId="0" applyNumberFormat="1" applyFont="1" applyBorder="1" applyAlignment="1" applyProtection="1">
      <alignment horizontal="right" vertical="center" wrapText="1"/>
      <protection locked="0"/>
    </xf>
    <xf numFmtId="4" fontId="36" fillId="0" borderId="61" xfId="0" applyNumberFormat="1" applyFont="1" applyFill="1" applyBorder="1" applyAlignment="1" applyProtection="1">
      <alignment horizontal="right" vertical="center" wrapText="1"/>
    </xf>
    <xf numFmtId="4" fontId="36" fillId="43" borderId="54" xfId="0" applyNumberFormat="1" applyFont="1" applyFill="1" applyBorder="1" applyAlignment="1" applyProtection="1">
      <alignment vertical="center" wrapText="1"/>
      <protection locked="0"/>
    </xf>
    <xf numFmtId="0" fontId="37" fillId="43" borderId="79" xfId="0" applyFont="1" applyFill="1" applyBorder="1" applyAlignment="1">
      <alignment vertical="center"/>
    </xf>
    <xf numFmtId="4" fontId="37" fillId="43" borderId="58" xfId="0" applyNumberFormat="1" applyFont="1" applyFill="1" applyBorder="1" applyAlignment="1" applyProtection="1">
      <alignment horizontal="right" vertical="center" wrapText="1"/>
      <protection locked="0"/>
    </xf>
    <xf numFmtId="4" fontId="36" fillId="43" borderId="62" xfId="0" applyNumberFormat="1" applyFont="1" applyFill="1" applyBorder="1" applyAlignment="1" applyProtection="1">
      <alignment horizontal="right" vertical="center" wrapText="1"/>
    </xf>
    <xf numFmtId="4" fontId="37" fillId="0" borderId="56" xfId="0" applyNumberFormat="1" applyFont="1" applyFill="1" applyBorder="1" applyAlignment="1" applyProtection="1">
      <alignment horizontal="left" vertical="center" wrapText="1"/>
      <protection locked="0"/>
    </xf>
    <xf numFmtId="0" fontId="37" fillId="0" borderId="25" xfId="0" applyFont="1" applyFill="1" applyBorder="1" applyAlignment="1">
      <alignment vertical="center"/>
    </xf>
    <xf numFmtId="166" fontId="37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60" xfId="0" applyNumberFormat="1" applyFont="1" applyFill="1" applyBorder="1" applyAlignment="1" applyProtection="1">
      <alignment horizontal="right" vertical="center" wrapText="1"/>
    </xf>
    <xf numFmtId="4" fontId="37" fillId="0" borderId="56" xfId="0" applyNumberFormat="1" applyFont="1" applyFill="1" applyBorder="1" applyAlignment="1">
      <alignment horizontal="left" vertical="center" wrapText="1"/>
    </xf>
    <xf numFmtId="4" fontId="37" fillId="0" borderId="56" xfId="0" applyNumberFormat="1" applyFont="1" applyFill="1" applyBorder="1" applyAlignment="1" applyProtection="1">
      <alignment vertical="center" wrapText="1"/>
      <protection locked="0"/>
    </xf>
    <xf numFmtId="4" fontId="37" fillId="0" borderId="56" xfId="0" applyNumberFormat="1" applyFont="1" applyFill="1" applyBorder="1" applyAlignment="1">
      <alignment horizontal="left" vertical="center"/>
    </xf>
    <xf numFmtId="4" fontId="37" fillId="0" borderId="71" xfId="0" applyNumberFormat="1" applyFont="1" applyFill="1" applyBorder="1" applyAlignment="1" applyProtection="1">
      <alignment vertical="center" wrapText="1"/>
      <protection locked="0"/>
    </xf>
    <xf numFmtId="0" fontId="37" fillId="0" borderId="84" xfId="0" applyFont="1" applyFill="1" applyBorder="1" applyAlignment="1">
      <alignment vertical="center"/>
    </xf>
    <xf numFmtId="166" fontId="37" fillId="0" borderId="31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31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37" xfId="0" applyNumberFormat="1" applyFont="1" applyFill="1" applyBorder="1" applyAlignment="1" applyProtection="1">
      <alignment horizontal="right" vertical="center" wrapText="1"/>
    </xf>
    <xf numFmtId="4" fontId="36" fillId="43" borderId="57" xfId="0" applyNumberFormat="1" applyFont="1" applyFill="1" applyBorder="1" applyAlignment="1" applyProtection="1">
      <alignment vertical="center" wrapText="1"/>
      <protection locked="0"/>
    </xf>
    <xf numFmtId="0" fontId="37" fillId="0" borderId="69" xfId="0" applyFont="1" applyBorder="1" applyAlignment="1">
      <alignment vertical="center"/>
    </xf>
    <xf numFmtId="4" fontId="36" fillId="41" borderId="34" xfId="0" applyNumberFormat="1" applyFont="1" applyFill="1" applyBorder="1" applyAlignment="1" applyProtection="1">
      <alignment horizontal="right" vertical="center" wrapText="1"/>
    </xf>
    <xf numFmtId="4" fontId="36" fillId="41" borderId="33" xfId="0" applyNumberFormat="1" applyFont="1" applyFill="1" applyBorder="1" applyAlignment="1" applyProtection="1">
      <alignment horizontal="right" vertical="center" wrapText="1"/>
    </xf>
    <xf numFmtId="0" fontId="90" fillId="0" borderId="0" xfId="0" applyNumberFormat="1" applyFont="1" applyAlignment="1" applyProtection="1">
      <alignment horizontal="left" vertical="center" wrapText="1"/>
      <protection locked="0"/>
    </xf>
    <xf numFmtId="4" fontId="38" fillId="0" borderId="0" xfId="0" applyNumberFormat="1" applyFont="1" applyFill="1" applyAlignment="1">
      <alignment horizontal="left" vertical="center" wrapText="1"/>
    </xf>
    <xf numFmtId="0" fontId="40" fillId="0" borderId="0" xfId="0" applyFont="1" applyFill="1" applyAlignment="1">
      <alignment vertical="center" wrapText="1"/>
    </xf>
    <xf numFmtId="0" fontId="40" fillId="0" borderId="0" xfId="0" applyFont="1" applyFill="1" applyAlignment="1">
      <alignment vertical="center"/>
    </xf>
    <xf numFmtId="4" fontId="36" fillId="41" borderId="16" xfId="0" applyNumberFormat="1" applyFont="1" applyFill="1" applyBorder="1" applyAlignment="1" applyProtection="1">
      <alignment vertical="center" wrapText="1"/>
      <protection locked="0"/>
    </xf>
    <xf numFmtId="4" fontId="36" fillId="43" borderId="38" xfId="0" applyNumberFormat="1" applyFont="1" applyFill="1" applyBorder="1" applyAlignment="1" applyProtection="1">
      <alignment horizontal="center" vertical="center" wrapText="1"/>
      <protection locked="0"/>
    </xf>
    <xf numFmtId="4" fontId="36" fillId="41" borderId="15" xfId="0" applyNumberFormat="1" applyFont="1" applyFill="1" applyBorder="1" applyAlignment="1" applyProtection="1">
      <alignment horizontal="center" vertical="center" wrapText="1"/>
      <protection locked="0"/>
    </xf>
    <xf numFmtId="4" fontId="36" fillId="41" borderId="15" xfId="0" applyNumberFormat="1" applyFont="1" applyFill="1" applyBorder="1" applyAlignment="1" applyProtection="1">
      <alignment horizontal="right" vertical="center" wrapText="1"/>
    </xf>
    <xf numFmtId="4" fontId="37" fillId="0" borderId="54" xfId="0" applyNumberFormat="1" applyFont="1" applyBorder="1" applyAlignment="1" applyProtection="1">
      <alignment vertical="center" wrapText="1"/>
      <protection locked="0"/>
    </xf>
    <xf numFmtId="4" fontId="37" fillId="0" borderId="20" xfId="0" applyNumberFormat="1" applyFont="1" applyBorder="1" applyAlignment="1" applyProtection="1">
      <alignment vertical="center" wrapText="1"/>
      <protection locked="0"/>
    </xf>
    <xf numFmtId="4" fontId="37" fillId="0" borderId="50" xfId="0" applyNumberFormat="1" applyFont="1" applyBorder="1" applyAlignment="1" applyProtection="1">
      <alignment horizontal="right" vertical="center" wrapText="1"/>
      <protection locked="0"/>
    </xf>
    <xf numFmtId="4" fontId="37" fillId="0" borderId="49" xfId="0" applyNumberFormat="1" applyFont="1" applyBorder="1" applyAlignment="1" applyProtection="1">
      <alignment horizontal="right" vertical="center" wrapText="1"/>
      <protection locked="0"/>
    </xf>
    <xf numFmtId="4" fontId="37" fillId="0" borderId="56" xfId="0" applyNumberFormat="1" applyFont="1" applyBorder="1" applyAlignment="1" applyProtection="1">
      <alignment vertical="center" wrapText="1"/>
      <protection locked="0"/>
    </xf>
    <xf numFmtId="4" fontId="37" fillId="0" borderId="22" xfId="0" applyNumberFormat="1" applyFont="1" applyBorder="1" applyAlignment="1" applyProtection="1">
      <alignment vertical="center" wrapText="1"/>
      <protection locked="0"/>
    </xf>
    <xf numFmtId="4" fontId="37" fillId="0" borderId="41" xfId="0" applyNumberFormat="1" applyFont="1" applyBorder="1" applyAlignment="1" applyProtection="1">
      <alignment horizontal="right" vertical="center" wrapText="1"/>
      <protection locked="0"/>
    </xf>
    <xf numFmtId="4" fontId="37" fillId="0" borderId="21" xfId="0" applyNumberFormat="1" applyFont="1" applyBorder="1" applyAlignment="1" applyProtection="1">
      <alignment horizontal="right" vertical="center" wrapText="1"/>
      <protection locked="0"/>
    </xf>
    <xf numFmtId="4" fontId="37" fillId="0" borderId="71" xfId="0" applyNumberFormat="1" applyFont="1" applyBorder="1" applyAlignment="1" applyProtection="1">
      <alignment vertical="center" wrapText="1"/>
      <protection locked="0"/>
    </xf>
    <xf numFmtId="4" fontId="37" fillId="0" borderId="24" xfId="0" applyNumberFormat="1" applyFont="1" applyBorder="1" applyAlignment="1" applyProtection="1">
      <alignment vertical="center" wrapText="1"/>
      <protection locked="0"/>
    </xf>
    <xf numFmtId="4" fontId="36" fillId="41" borderId="38" xfId="0" applyNumberFormat="1" applyFont="1" applyFill="1" applyBorder="1" applyAlignment="1" applyProtection="1">
      <alignment horizontal="right" vertical="center" wrapText="1"/>
    </xf>
    <xf numFmtId="4" fontId="36" fillId="43" borderId="15" xfId="0" applyNumberFormat="1" applyFont="1" applyFill="1" applyBorder="1" applyAlignment="1" applyProtection="1">
      <alignment horizontal="right" vertical="center" wrapText="1"/>
    </xf>
    <xf numFmtId="4" fontId="36" fillId="41" borderId="16" xfId="0" applyNumberFormat="1" applyFont="1" applyFill="1" applyBorder="1" applyAlignment="1" applyProtection="1">
      <alignment horizontal="right" vertical="center" wrapText="1"/>
    </xf>
    <xf numFmtId="4" fontId="36" fillId="41" borderId="57" xfId="0" applyNumberFormat="1" applyFont="1" applyFill="1" applyBorder="1" applyAlignment="1">
      <alignment horizontal="center" vertical="center" wrapText="1"/>
    </xf>
    <xf numFmtId="4" fontId="36" fillId="41" borderId="16" xfId="0" applyNumberFormat="1" applyFont="1" applyFill="1" applyBorder="1" applyAlignment="1">
      <alignment horizontal="center" vertical="center" wrapText="1"/>
    </xf>
    <xf numFmtId="4" fontId="37" fillId="0" borderId="54" xfId="0" applyNumberFormat="1" applyFont="1" applyFill="1" applyBorder="1" applyAlignment="1">
      <alignment horizontal="left" vertical="center" wrapText="1"/>
    </xf>
    <xf numFmtId="4" fontId="37" fillId="0" borderId="20" xfId="0" applyNumberFormat="1" applyFont="1" applyFill="1" applyBorder="1" applyAlignment="1">
      <alignment horizontal="left" vertical="center" wrapText="1"/>
    </xf>
    <xf numFmtId="4" fontId="37" fillId="0" borderId="39" xfId="0" applyNumberFormat="1" applyFont="1" applyFill="1" applyBorder="1" applyAlignment="1">
      <alignment horizontal="right" vertical="center" wrapText="1"/>
    </xf>
    <xf numFmtId="4" fontId="37" fillId="0" borderId="19" xfId="0" applyNumberFormat="1" applyFont="1" applyFill="1" applyBorder="1" applyAlignment="1">
      <alignment horizontal="right" vertical="center" wrapText="1"/>
    </xf>
    <xf numFmtId="4" fontId="37" fillId="0" borderId="71" xfId="0" applyNumberFormat="1" applyFont="1" applyFill="1" applyBorder="1" applyAlignment="1">
      <alignment horizontal="left" vertical="center" wrapText="1"/>
    </xf>
    <xf numFmtId="4" fontId="37" fillId="0" borderId="24" xfId="0" applyNumberFormat="1" applyFont="1" applyFill="1" applyBorder="1" applyAlignment="1">
      <alignment horizontal="left" vertical="center" wrapText="1"/>
    </xf>
    <xf numFmtId="4" fontId="37" fillId="0" borderId="24" xfId="0" applyNumberFormat="1" applyFont="1" applyFill="1" applyBorder="1" applyAlignment="1">
      <alignment horizontal="right" vertical="center" wrapText="1"/>
    </xf>
    <xf numFmtId="4" fontId="37" fillId="0" borderId="49" xfId="0" applyNumberFormat="1" applyFont="1" applyFill="1" applyBorder="1" applyAlignment="1">
      <alignment horizontal="right" vertical="center" wrapText="1"/>
    </xf>
    <xf numFmtId="4" fontId="36" fillId="43" borderId="57" xfId="0" applyNumberFormat="1" applyFont="1" applyFill="1" applyBorder="1" applyAlignment="1">
      <alignment horizontal="left" vertical="center" wrapText="1"/>
    </xf>
    <xf numFmtId="4" fontId="36" fillId="43" borderId="16" xfId="0" applyNumberFormat="1" applyFont="1" applyFill="1" applyBorder="1" applyAlignment="1">
      <alignment horizontal="left" vertical="center" wrapText="1"/>
    </xf>
    <xf numFmtId="4" fontId="36" fillId="41" borderId="14" xfId="0" applyNumberFormat="1" applyFont="1" applyFill="1" applyBorder="1" applyAlignment="1">
      <alignment horizontal="right" vertical="center" wrapText="1"/>
    </xf>
    <xf numFmtId="4" fontId="36" fillId="41" borderId="15" xfId="0" applyNumberFormat="1" applyFont="1" applyFill="1" applyBorder="1" applyAlignment="1">
      <alignment horizontal="right" vertical="center" wrapText="1"/>
    </xf>
    <xf numFmtId="4" fontId="38" fillId="0" borderId="0" xfId="0" applyNumberFormat="1" applyFont="1" applyFill="1" applyBorder="1" applyAlignment="1">
      <alignment horizontal="left" vertical="center" wrapText="1"/>
    </xf>
    <xf numFmtId="4" fontId="36" fillId="43" borderId="57" xfId="0" applyNumberFormat="1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vertical="center"/>
    </xf>
    <xf numFmtId="4" fontId="36" fillId="41" borderId="63" xfId="0" applyNumberFormat="1" applyFont="1" applyFill="1" applyBorder="1" applyAlignment="1">
      <alignment horizontal="center" vertical="center"/>
    </xf>
    <xf numFmtId="4" fontId="36" fillId="43" borderId="63" xfId="0" applyNumberFormat="1" applyFont="1" applyFill="1" applyBorder="1" applyAlignment="1">
      <alignment horizontal="left" vertical="center" wrapText="1"/>
    </xf>
    <xf numFmtId="0" fontId="37" fillId="0" borderId="38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4" fontId="37" fillId="0" borderId="21" xfId="0" applyNumberFormat="1" applyFont="1" applyFill="1" applyBorder="1" applyAlignment="1">
      <alignment horizontal="left" vertical="center" wrapText="1"/>
    </xf>
    <xf numFmtId="4" fontId="37" fillId="0" borderId="49" xfId="0" applyNumberFormat="1" applyFont="1" applyFill="1" applyBorder="1" applyAlignment="1">
      <alignment vertical="center"/>
    </xf>
    <xf numFmtId="4" fontId="37" fillId="0" borderId="50" xfId="0" applyNumberFormat="1" applyFont="1" applyFill="1" applyBorder="1" applyAlignment="1">
      <alignment vertical="center"/>
    </xf>
    <xf numFmtId="4" fontId="37" fillId="0" borderId="21" xfId="0" applyNumberFormat="1" applyFont="1" applyFill="1" applyBorder="1" applyAlignment="1">
      <alignment vertical="center"/>
    </xf>
    <xf numFmtId="4" fontId="91" fillId="0" borderId="56" xfId="0" applyNumberFormat="1" applyFont="1" applyFill="1" applyBorder="1" applyAlignment="1">
      <alignment horizontal="left" vertical="center" wrapText="1"/>
    </xf>
    <xf numFmtId="4" fontId="37" fillId="0" borderId="41" xfId="0" applyNumberFormat="1" applyFont="1" applyFill="1" applyBorder="1" applyAlignment="1">
      <alignment vertical="center"/>
    </xf>
    <xf numFmtId="4" fontId="91" fillId="0" borderId="64" xfId="0" applyNumberFormat="1" applyFont="1" applyFill="1" applyBorder="1" applyAlignment="1">
      <alignment horizontal="left" vertical="center" wrapText="1"/>
    </xf>
    <xf numFmtId="4" fontId="37" fillId="0" borderId="17" xfId="0" applyNumberFormat="1" applyFont="1" applyFill="1" applyBorder="1" applyAlignment="1">
      <alignment vertical="center"/>
    </xf>
    <xf numFmtId="4" fontId="36" fillId="41" borderId="57" xfId="0" applyNumberFormat="1" applyFont="1" applyFill="1" applyBorder="1" applyAlignment="1">
      <alignment horizontal="left" vertical="center"/>
    </xf>
    <xf numFmtId="4" fontId="36" fillId="41" borderId="57" xfId="0" applyNumberFormat="1" applyFont="1" applyFill="1" applyBorder="1" applyAlignment="1">
      <alignment vertical="center"/>
    </xf>
    <xf numFmtId="4" fontId="37" fillId="0" borderId="0" xfId="0" applyNumberFormat="1" applyFont="1" applyBorder="1" applyAlignment="1">
      <alignment vertical="center"/>
    </xf>
    <xf numFmtId="4" fontId="37" fillId="0" borderId="0" xfId="0" applyNumberFormat="1" applyFont="1" applyAlignment="1">
      <alignment horizontal="justify" vertical="center"/>
    </xf>
    <xf numFmtId="0" fontId="37" fillId="0" borderId="0" xfId="40" applyFont="1" applyBorder="1" applyAlignment="1"/>
    <xf numFmtId="4" fontId="36" fillId="0" borderId="54" xfId="0" applyNumberFormat="1" applyFont="1" applyBorder="1" applyAlignment="1" applyProtection="1">
      <alignment horizontal="justify" vertical="center"/>
      <protection locked="0"/>
    </xf>
    <xf numFmtId="4" fontId="36" fillId="0" borderId="20" xfId="0" applyNumberFormat="1" applyFont="1" applyBorder="1" applyAlignment="1" applyProtection="1">
      <alignment horizontal="justify" vertical="center"/>
      <protection locked="0"/>
    </xf>
    <xf numFmtId="4" fontId="37" fillId="0" borderId="39" xfId="0" applyNumberFormat="1" applyFont="1" applyBorder="1" applyAlignment="1" applyProtection="1">
      <alignment horizontal="right" vertical="center"/>
      <protection locked="0"/>
    </xf>
    <xf numFmtId="4" fontId="37" fillId="0" borderId="19" xfId="0" applyNumberFormat="1" applyFont="1" applyBorder="1" applyAlignment="1" applyProtection="1">
      <alignment horizontal="right" vertical="center" wrapText="1"/>
      <protection locked="0"/>
    </xf>
    <xf numFmtId="4" fontId="36" fillId="0" borderId="56" xfId="0" applyNumberFormat="1" applyFont="1" applyBorder="1" applyAlignment="1" applyProtection="1">
      <alignment horizontal="justify" vertical="center"/>
      <protection locked="0"/>
    </xf>
    <xf numFmtId="4" fontId="36" fillId="0" borderId="22" xfId="0" applyNumberFormat="1" applyFont="1" applyBorder="1" applyAlignment="1" applyProtection="1">
      <alignment horizontal="justify" vertical="center"/>
      <protection locked="0"/>
    </xf>
    <xf numFmtId="4" fontId="37" fillId="0" borderId="41" xfId="0" applyNumberFormat="1" applyFont="1" applyBorder="1" applyAlignment="1" applyProtection="1">
      <alignment horizontal="right" vertical="center"/>
      <protection locked="0"/>
    </xf>
    <xf numFmtId="4" fontId="37" fillId="0" borderId="56" xfId="0" applyNumberFormat="1" applyFont="1" applyBorder="1" applyAlignment="1" applyProtection="1">
      <alignment horizontal="justify" vertical="center"/>
      <protection locked="0"/>
    </xf>
    <xf numFmtId="4" fontId="37" fillId="0" borderId="22" xfId="0" applyNumberFormat="1" applyFont="1" applyBorder="1" applyAlignment="1" applyProtection="1">
      <alignment horizontal="justify" vertical="center"/>
      <protection locked="0"/>
    </xf>
    <xf numFmtId="0" fontId="37" fillId="0" borderId="0" xfId="40" applyFont="1" applyBorder="1" applyAlignment="1">
      <alignment wrapText="1"/>
    </xf>
    <xf numFmtId="4" fontId="36" fillId="0" borderId="65" xfId="0" applyNumberFormat="1" applyFont="1" applyBorder="1" applyAlignment="1" applyProtection="1">
      <alignment horizontal="justify" vertical="center"/>
      <protection locked="0"/>
    </xf>
    <xf numFmtId="4" fontId="36" fillId="0" borderId="46" xfId="0" applyNumberFormat="1" applyFont="1" applyBorder="1" applyAlignment="1" applyProtection="1">
      <alignment horizontal="justify" vertical="center"/>
      <protection locked="0"/>
    </xf>
    <xf numFmtId="4" fontId="37" fillId="0" borderId="45" xfId="0" applyNumberFormat="1" applyFont="1" applyBorder="1" applyAlignment="1" applyProtection="1">
      <alignment horizontal="right" vertical="center"/>
      <protection locked="0"/>
    </xf>
    <xf numFmtId="4" fontId="37" fillId="0" borderId="44" xfId="0" applyNumberFormat="1" applyFont="1" applyBorder="1" applyAlignment="1" applyProtection="1">
      <alignment horizontal="right" vertical="center" wrapText="1"/>
      <protection locked="0"/>
    </xf>
    <xf numFmtId="4" fontId="37" fillId="0" borderId="65" xfId="0" applyNumberFormat="1" applyFont="1" applyBorder="1" applyAlignment="1" applyProtection="1">
      <alignment horizontal="right" vertical="center"/>
      <protection locked="0"/>
    </xf>
    <xf numFmtId="4" fontId="37" fillId="0" borderId="56" xfId="0" applyNumberFormat="1" applyFont="1" applyBorder="1" applyAlignment="1" applyProtection="1">
      <alignment horizontal="right" vertical="center"/>
      <protection locked="0"/>
    </xf>
    <xf numFmtId="4" fontId="36" fillId="0" borderId="71" xfId="0" applyNumberFormat="1" applyFont="1" applyBorder="1" applyAlignment="1" applyProtection="1">
      <alignment horizontal="justify" vertical="center"/>
      <protection locked="0"/>
    </xf>
    <xf numFmtId="4" fontId="36" fillId="0" borderId="24" xfId="0" applyNumberFormat="1" applyFont="1" applyBorder="1" applyAlignment="1" applyProtection="1">
      <alignment horizontal="justify" vertical="center"/>
      <protection locked="0"/>
    </xf>
    <xf numFmtId="4" fontId="37" fillId="0" borderId="0" xfId="0" applyNumberFormat="1" applyFont="1" applyBorder="1" applyAlignment="1" applyProtection="1">
      <alignment horizontal="right" vertical="center"/>
      <protection locked="0"/>
    </xf>
    <xf numFmtId="4" fontId="37" fillId="0" borderId="17" xfId="0" applyNumberFormat="1" applyFont="1" applyBorder="1" applyAlignment="1" applyProtection="1">
      <alignment horizontal="right" vertical="center" wrapText="1"/>
      <protection locked="0"/>
    </xf>
    <xf numFmtId="4" fontId="36" fillId="41" borderId="57" xfId="0" applyNumberFormat="1" applyFont="1" applyFill="1" applyBorder="1" applyAlignment="1" applyProtection="1">
      <alignment horizontal="justify" vertical="center"/>
      <protection locked="0"/>
    </xf>
    <xf numFmtId="4" fontId="36" fillId="41" borderId="16" xfId="0" applyNumberFormat="1" applyFont="1" applyFill="1" applyBorder="1" applyAlignment="1" applyProtection="1">
      <alignment horizontal="justify" vertical="center"/>
      <protection locked="0"/>
    </xf>
    <xf numFmtId="4" fontId="36" fillId="43" borderId="16" xfId="0" applyNumberFormat="1" applyFont="1" applyFill="1" applyBorder="1" applyAlignment="1" applyProtection="1">
      <alignment horizontal="right" vertical="center"/>
    </xf>
    <xf numFmtId="4" fontId="36" fillId="41" borderId="15" xfId="0" applyNumberFormat="1" applyFont="1" applyFill="1" applyBorder="1" applyAlignment="1" applyProtection="1">
      <alignment horizontal="right" vertical="center"/>
    </xf>
    <xf numFmtId="4" fontId="36" fillId="41" borderId="57" xfId="0" applyNumberFormat="1" applyFont="1" applyFill="1" applyBorder="1" applyAlignment="1" applyProtection="1">
      <alignment horizontal="left" vertical="center" wrapText="1"/>
      <protection locked="0"/>
    </xf>
    <xf numFmtId="0" fontId="37" fillId="0" borderId="16" xfId="0" applyFont="1" applyBorder="1" applyAlignment="1">
      <alignment horizontal="left" vertical="center"/>
    </xf>
    <xf numFmtId="4" fontId="36" fillId="0" borderId="66" xfId="0" applyNumberFormat="1" applyFont="1" applyBorder="1" applyAlignment="1" applyProtection="1">
      <alignment horizontal="right" vertical="center" wrapText="1"/>
      <protection locked="0"/>
    </xf>
    <xf numFmtId="4" fontId="36" fillId="0" borderId="52" xfId="0" applyNumberFormat="1" applyFont="1" applyFill="1" applyBorder="1" applyAlignment="1" applyProtection="1">
      <alignment horizontal="right" vertical="center" wrapText="1"/>
    </xf>
    <xf numFmtId="4" fontId="36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15" xfId="0" applyNumberFormat="1" applyFont="1" applyFill="1" applyBorder="1" applyAlignment="1" applyProtection="1">
      <alignment horizontal="right" vertical="center" wrapText="1"/>
    </xf>
    <xf numFmtId="0" fontId="37" fillId="0" borderId="79" xfId="0" applyFont="1" applyFill="1" applyBorder="1" applyAlignment="1">
      <alignment vertical="center"/>
    </xf>
    <xf numFmtId="166" fontId="37" fillId="0" borderId="58" xfId="0" applyNumberFormat="1" applyFont="1" applyFill="1" applyBorder="1" applyAlignment="1" applyProtection="1">
      <alignment horizontal="right" vertical="center" wrapText="1"/>
      <protection locked="0"/>
    </xf>
    <xf numFmtId="166" fontId="37" fillId="0" borderId="28" xfId="0" applyNumberFormat="1" applyFont="1" applyFill="1" applyBorder="1" applyAlignment="1" applyProtection="1">
      <alignment horizontal="right" vertical="center" wrapText="1"/>
      <protection locked="0"/>
    </xf>
    <xf numFmtId="166" fontId="37" fillId="0" borderId="27" xfId="0" applyNumberFormat="1" applyFont="1" applyFill="1" applyBorder="1" applyAlignment="1" applyProtection="1">
      <alignment horizontal="right" vertical="center" wrapText="1"/>
      <protection locked="0"/>
    </xf>
    <xf numFmtId="166" fontId="37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90" fillId="0" borderId="0" xfId="0" applyNumberFormat="1" applyFont="1" applyFill="1" applyAlignment="1">
      <alignment horizontal="left" vertical="center" wrapText="1"/>
    </xf>
    <xf numFmtId="0" fontId="37" fillId="0" borderId="0" xfId="0" applyFont="1" applyFill="1" applyAlignment="1">
      <alignment horizontal="left" vertical="center" wrapText="1"/>
    </xf>
    <xf numFmtId="4" fontId="38" fillId="0" borderId="0" xfId="0" applyNumberFormat="1" applyFont="1" applyFill="1" applyBorder="1" applyAlignment="1" applyProtection="1">
      <alignment horizontal="left" vertical="center"/>
      <protection locked="0"/>
    </xf>
    <xf numFmtId="4" fontId="36" fillId="0" borderId="0" xfId="0" applyNumberFormat="1" applyFont="1" applyAlignment="1" applyProtection="1">
      <alignment vertical="center"/>
      <protection locked="0"/>
    </xf>
    <xf numFmtId="0" fontId="37" fillId="0" borderId="16" xfId="0" applyFont="1" applyBorder="1" applyAlignment="1">
      <alignment vertical="center" wrapText="1"/>
    </xf>
    <xf numFmtId="4" fontId="36" fillId="43" borderId="53" xfId="0" applyNumberFormat="1" applyFont="1" applyFill="1" applyBorder="1" applyAlignment="1" applyProtection="1">
      <alignment horizontal="center" vertical="center" wrapText="1"/>
      <protection locked="0"/>
    </xf>
    <xf numFmtId="4" fontId="37" fillId="0" borderId="0" xfId="0" applyNumberFormat="1" applyFont="1" applyAlignment="1">
      <alignment vertical="center"/>
    </xf>
    <xf numFmtId="4" fontId="36" fillId="43" borderId="57" xfId="0" applyNumberFormat="1" applyFont="1" applyFill="1" applyBorder="1" applyAlignment="1" applyProtection="1">
      <alignment horizontal="left" vertical="center"/>
      <protection locked="0"/>
    </xf>
    <xf numFmtId="4" fontId="36" fillId="43" borderId="16" xfId="0" applyNumberFormat="1" applyFont="1" applyFill="1" applyBorder="1" applyAlignment="1" applyProtection="1">
      <alignment horizontal="left" vertical="center"/>
      <protection locked="0"/>
    </xf>
    <xf numFmtId="4" fontId="36" fillId="43" borderId="15" xfId="0" applyNumberFormat="1" applyFont="1" applyFill="1" applyBorder="1" applyAlignment="1" applyProtection="1">
      <alignment horizontal="right" vertical="center"/>
    </xf>
    <xf numFmtId="4" fontId="36" fillId="0" borderId="50" xfId="0" applyNumberFormat="1" applyFont="1" applyFill="1" applyBorder="1" applyAlignment="1" applyProtection="1">
      <alignment horizontal="right" vertical="center"/>
      <protection locked="0"/>
    </xf>
    <xf numFmtId="4" fontId="36" fillId="0" borderId="49" xfId="0" applyNumberFormat="1" applyFont="1" applyFill="1" applyBorder="1" applyAlignment="1" applyProtection="1">
      <alignment horizontal="right" vertical="center"/>
      <protection locked="0"/>
    </xf>
    <xf numFmtId="4" fontId="37" fillId="0" borderId="56" xfId="0" applyNumberFormat="1" applyFont="1" applyFill="1" applyBorder="1" applyAlignment="1" applyProtection="1">
      <alignment horizontal="left" vertical="center"/>
      <protection locked="0"/>
    </xf>
    <xf numFmtId="4" fontId="37" fillId="0" borderId="22" xfId="0" applyNumberFormat="1" applyFont="1" applyFill="1" applyBorder="1" applyAlignment="1" applyProtection="1">
      <alignment horizontal="left" vertical="center"/>
      <protection locked="0"/>
    </xf>
    <xf numFmtId="4" fontId="37" fillId="0" borderId="50" xfId="0" applyNumberFormat="1" applyFont="1" applyFill="1" applyBorder="1" applyAlignment="1" applyProtection="1">
      <alignment horizontal="right" vertical="center"/>
      <protection locked="0"/>
    </xf>
    <xf numFmtId="4" fontId="37" fillId="0" borderId="49" xfId="0" applyNumberFormat="1" applyFont="1" applyFill="1" applyBorder="1" applyAlignment="1" applyProtection="1">
      <alignment horizontal="right" vertical="center"/>
      <protection locked="0"/>
    </xf>
    <xf numFmtId="4" fontId="37" fillId="0" borderId="56" xfId="0" applyNumberFormat="1" applyFont="1" applyBorder="1" applyAlignment="1" applyProtection="1">
      <alignment horizontal="left" vertical="center"/>
      <protection locked="0"/>
    </xf>
    <xf numFmtId="4" fontId="37" fillId="0" borderId="22" xfId="0" applyNumberFormat="1" applyFont="1" applyBorder="1" applyAlignment="1" applyProtection="1">
      <alignment horizontal="left" vertical="center"/>
      <protection locked="0"/>
    </xf>
    <xf numFmtId="4" fontId="37" fillId="0" borderId="41" xfId="0" applyNumberFormat="1" applyFont="1" applyFill="1" applyBorder="1" applyAlignment="1" applyProtection="1">
      <alignment horizontal="right" vertical="center"/>
      <protection locked="0"/>
    </xf>
    <xf numFmtId="4" fontId="37" fillId="0" borderId="21" xfId="0" applyNumberFormat="1" applyFont="1" applyFill="1" applyBorder="1" applyAlignment="1" applyProtection="1">
      <alignment horizontal="right" vertical="center"/>
      <protection locked="0"/>
    </xf>
    <xf numFmtId="4" fontId="37" fillId="0" borderId="22" xfId="0" applyNumberFormat="1" applyFont="1" applyFill="1" applyBorder="1" applyAlignment="1" applyProtection="1">
      <alignment horizontal="left" vertical="center" wrapText="1"/>
      <protection locked="0"/>
    </xf>
    <xf numFmtId="4" fontId="37" fillId="0" borderId="21" xfId="0" applyNumberFormat="1" applyFont="1" applyBorder="1" applyAlignment="1" applyProtection="1">
      <alignment horizontal="right" vertical="center"/>
      <protection locked="0"/>
    </xf>
    <xf numFmtId="4" fontId="37" fillId="0" borderId="71" xfId="0" applyNumberFormat="1" applyFont="1" applyBorder="1" applyAlignment="1" applyProtection="1">
      <alignment horizontal="left" vertical="center"/>
      <protection locked="0"/>
    </xf>
    <xf numFmtId="4" fontId="37" fillId="0" borderId="24" xfId="0" applyNumberFormat="1" applyFont="1" applyBorder="1" applyAlignment="1" applyProtection="1">
      <alignment horizontal="left" vertical="center"/>
      <protection locked="0"/>
    </xf>
    <xf numFmtId="4" fontId="37" fillId="0" borderId="44" xfId="0" applyNumberFormat="1" applyFont="1" applyBorder="1" applyAlignment="1" applyProtection="1">
      <alignment horizontal="right" vertical="center"/>
      <protection locked="0"/>
    </xf>
    <xf numFmtId="4" fontId="36" fillId="0" borderId="0" xfId="0" applyNumberFormat="1" applyFont="1" applyAlignment="1">
      <alignment vertical="center"/>
    </xf>
    <xf numFmtId="4" fontId="37" fillId="0" borderId="71" xfId="0" applyNumberFormat="1" applyFont="1" applyFill="1" applyBorder="1" applyAlignment="1" applyProtection="1">
      <alignment horizontal="left" vertical="center" wrapText="1"/>
      <protection locked="0"/>
    </xf>
    <xf numFmtId="4" fontId="37" fillId="0" borderId="24" xfId="0" applyNumberFormat="1" applyFont="1" applyFill="1" applyBorder="1" applyAlignment="1" applyProtection="1">
      <alignment horizontal="left" vertical="center" wrapText="1"/>
      <protection locked="0"/>
    </xf>
    <xf numFmtId="4" fontId="37" fillId="0" borderId="23" xfId="0" applyNumberFormat="1" applyFont="1" applyBorder="1" applyAlignment="1" applyProtection="1">
      <alignment horizontal="right" vertical="center"/>
      <protection locked="0"/>
    </xf>
    <xf numFmtId="4" fontId="36" fillId="41" borderId="57" xfId="0" applyNumberFormat="1" applyFont="1" applyFill="1" applyBorder="1" applyAlignment="1" applyProtection="1">
      <alignment vertical="center"/>
      <protection locked="0"/>
    </xf>
    <xf numFmtId="4" fontId="36" fillId="41" borderId="16" xfId="0" applyNumberFormat="1" applyFont="1" applyFill="1" applyBorder="1" applyAlignment="1" applyProtection="1">
      <alignment vertical="center"/>
      <protection locked="0"/>
    </xf>
    <xf numFmtId="4" fontId="36" fillId="43" borderId="16" xfId="0" applyNumberFormat="1" applyFont="1" applyFill="1" applyBorder="1" applyAlignment="1" applyProtection="1">
      <alignment vertical="center"/>
      <protection locked="0"/>
    </xf>
    <xf numFmtId="4" fontId="38" fillId="0" borderId="0" xfId="0" applyNumberFormat="1" applyFont="1" applyFill="1" applyAlignment="1" applyProtection="1">
      <alignment horizontal="left" vertical="center"/>
      <protection locked="0"/>
    </xf>
    <xf numFmtId="4" fontId="36" fillId="43" borderId="16" xfId="0" applyNumberFormat="1" applyFont="1" applyFill="1" applyBorder="1" applyAlignment="1" applyProtection="1">
      <alignment horizontal="center" vertical="center" wrapText="1"/>
      <protection locked="0"/>
    </xf>
    <xf numFmtId="4" fontId="36" fillId="43" borderId="57" xfId="0" applyNumberFormat="1" applyFont="1" applyFill="1" applyBorder="1" applyAlignment="1" applyProtection="1">
      <alignment horizontal="center" vertical="center" wrapText="1"/>
      <protection locked="0"/>
    </xf>
    <xf numFmtId="4" fontId="36" fillId="0" borderId="54" xfId="0" applyNumberFormat="1" applyFont="1" applyFill="1" applyBorder="1" applyAlignment="1" applyProtection="1">
      <alignment vertical="center"/>
      <protection locked="0"/>
    </xf>
    <xf numFmtId="4" fontId="36" fillId="0" borderId="20" xfId="0" applyNumberFormat="1" applyFont="1" applyFill="1" applyBorder="1" applyAlignment="1" applyProtection="1">
      <alignment vertical="center"/>
      <protection locked="0"/>
    </xf>
    <xf numFmtId="4" fontId="37" fillId="0" borderId="56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Fill="1" applyBorder="1" applyAlignment="1" applyProtection="1">
      <alignment vertical="center"/>
      <protection locked="0"/>
    </xf>
    <xf numFmtId="4" fontId="91" fillId="0" borderId="49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Fill="1" applyBorder="1" applyAlignment="1" applyProtection="1">
      <alignment vertical="center" wrapText="1"/>
      <protection locked="0"/>
    </xf>
    <xf numFmtId="4" fontId="91" fillId="0" borderId="28" xfId="0" applyNumberFormat="1" applyFont="1" applyFill="1" applyBorder="1" applyAlignment="1" applyProtection="1">
      <alignment vertical="center"/>
      <protection locked="0"/>
    </xf>
    <xf numFmtId="4" fontId="36" fillId="0" borderId="56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Fill="1" applyBorder="1" applyAlignment="1" applyProtection="1">
      <alignment vertical="center"/>
      <protection locked="0"/>
    </xf>
    <xf numFmtId="4" fontId="36" fillId="0" borderId="28" xfId="0" applyNumberFormat="1" applyFont="1" applyFill="1" applyBorder="1" applyAlignment="1" applyProtection="1">
      <alignment vertical="center"/>
      <protection locked="0"/>
    </xf>
    <xf numFmtId="4" fontId="91" fillId="0" borderId="21" xfId="0" applyNumberFormat="1" applyFont="1" applyFill="1" applyBorder="1" applyAlignment="1" applyProtection="1">
      <alignment horizontal="right" vertical="center"/>
      <protection locked="0"/>
    </xf>
    <xf numFmtId="4" fontId="91" fillId="0" borderId="22" xfId="0" applyNumberFormat="1" applyFont="1" applyFill="1" applyBorder="1" applyAlignment="1" applyProtection="1">
      <alignment horizontal="right" vertical="center"/>
      <protection locked="0"/>
    </xf>
    <xf numFmtId="4" fontId="37" fillId="0" borderId="56" xfId="0" applyNumberFormat="1" applyFont="1" applyFill="1" applyBorder="1" applyAlignment="1" applyProtection="1">
      <alignment horizontal="left" vertical="center" indent="1"/>
      <protection locked="0"/>
    </xf>
    <xf numFmtId="4" fontId="37" fillId="0" borderId="22" xfId="0" applyNumberFormat="1" applyFont="1" applyFill="1" applyBorder="1" applyAlignment="1" applyProtection="1">
      <alignment horizontal="left" vertical="center" indent="1"/>
      <protection locked="0"/>
    </xf>
    <xf numFmtId="4" fontId="36" fillId="43" borderId="15" xfId="0" applyNumberFormat="1" applyFont="1" applyFill="1" applyBorder="1" applyAlignment="1" applyProtection="1">
      <alignment vertical="center"/>
    </xf>
    <xf numFmtId="0" fontId="40" fillId="0" borderId="0" xfId="0" applyFont="1" applyAlignment="1">
      <alignment horizontal="left" vertical="center"/>
    </xf>
    <xf numFmtId="4" fontId="36" fillId="41" borderId="57" xfId="0" applyNumberFormat="1" applyFont="1" applyFill="1" applyBorder="1" applyAlignment="1">
      <alignment horizontal="left" vertical="center"/>
    </xf>
    <xf numFmtId="4" fontId="36" fillId="41" borderId="16" xfId="0" applyNumberFormat="1" applyFont="1" applyFill="1" applyBorder="1" applyAlignment="1">
      <alignment horizontal="left" vertical="center"/>
    </xf>
    <xf numFmtId="4" fontId="36" fillId="43" borderId="57" xfId="0" applyNumberFormat="1" applyFont="1" applyFill="1" applyBorder="1" applyAlignment="1">
      <alignment horizontal="center" vertical="center" wrapText="1"/>
    </xf>
    <xf numFmtId="4" fontId="37" fillId="0" borderId="57" xfId="0" applyNumberFormat="1" applyFont="1" applyFill="1" applyBorder="1" applyAlignment="1" applyProtection="1">
      <alignment horizontal="left" vertical="center" wrapText="1"/>
      <protection locked="0"/>
    </xf>
    <xf numFmtId="4" fontId="37" fillId="0" borderId="16" xfId="0" applyNumberFormat="1" applyFont="1" applyFill="1" applyBorder="1" applyAlignment="1" applyProtection="1">
      <alignment horizontal="left" vertical="center" wrapText="1"/>
      <protection locked="0"/>
    </xf>
    <xf numFmtId="4" fontId="37" fillId="0" borderId="15" xfId="0" applyNumberFormat="1" applyFont="1" applyFill="1" applyBorder="1" applyAlignment="1" applyProtection="1">
      <alignment horizontal="right" vertical="center"/>
      <protection locked="0"/>
    </xf>
    <xf numFmtId="0" fontId="37" fillId="0" borderId="0" xfId="0" applyFont="1" applyFill="1" applyBorder="1" applyAlignment="1">
      <alignment wrapText="1"/>
    </xf>
    <xf numFmtId="0" fontId="37" fillId="0" borderId="0" xfId="0" applyFont="1" applyFill="1" applyAlignment="1"/>
    <xf numFmtId="4" fontId="38" fillId="0" borderId="0" xfId="0" applyNumberFormat="1" applyFont="1" applyFill="1" applyAlignment="1" applyProtection="1">
      <alignment horizontal="left" vertical="center" wrapText="1"/>
      <protection locked="0"/>
    </xf>
    <xf numFmtId="4" fontId="36" fillId="0" borderId="0" xfId="0" applyNumberFormat="1" applyFont="1" applyFill="1" applyAlignment="1" applyProtection="1">
      <alignment vertical="center"/>
      <protection locked="0"/>
    </xf>
    <xf numFmtId="4" fontId="36" fillId="43" borderId="38" xfId="0" applyNumberFormat="1" applyFont="1" applyFill="1" applyBorder="1" applyAlignment="1" applyProtection="1">
      <alignment horizontal="center" vertical="center" wrapText="1"/>
      <protection locked="0"/>
    </xf>
    <xf numFmtId="4" fontId="36" fillId="43" borderId="52" xfId="0" applyNumberFormat="1" applyFont="1" applyFill="1" applyBorder="1" applyAlignment="1" applyProtection="1">
      <alignment horizontal="center" vertical="center" wrapText="1"/>
      <protection locked="0"/>
    </xf>
    <xf numFmtId="4" fontId="37" fillId="43" borderId="35" xfId="0" applyNumberFormat="1" applyFont="1" applyFill="1" applyBorder="1" applyAlignment="1" applyProtection="1">
      <alignment horizontal="center" vertical="center" wrapText="1"/>
      <protection locked="0"/>
    </xf>
    <xf numFmtId="4" fontId="37" fillId="43" borderId="34" xfId="0" applyNumberFormat="1" applyFont="1" applyFill="1" applyBorder="1" applyAlignment="1" applyProtection="1">
      <alignment horizontal="center" vertical="center" wrapText="1"/>
      <protection locked="0"/>
    </xf>
    <xf numFmtId="4" fontId="37" fillId="43" borderId="13" xfId="0" applyNumberFormat="1" applyFont="1" applyFill="1" applyBorder="1" applyAlignment="1" applyProtection="1">
      <alignment horizontal="center" vertical="center" wrapText="1"/>
      <protection locked="0"/>
    </xf>
    <xf numFmtId="4" fontId="37" fillId="43" borderId="15" xfId="0" applyNumberFormat="1" applyFont="1" applyFill="1" applyBorder="1" applyAlignment="1" applyProtection="1">
      <alignment horizontal="center" vertical="center" wrapText="1"/>
      <protection locked="0"/>
    </xf>
    <xf numFmtId="4" fontId="36" fillId="43" borderId="63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9" xfId="40" applyFont="1" applyFill="1" applyBorder="1" applyAlignment="1" applyProtection="1">
      <alignment vertical="center" wrapText="1"/>
    </xf>
    <xf numFmtId="4" fontId="36" fillId="0" borderId="47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68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69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15" xfId="0" applyNumberFormat="1" applyFont="1" applyFill="1" applyBorder="1" applyAlignment="1" applyProtection="1">
      <alignment vertical="center" wrapText="1"/>
      <protection locked="0"/>
    </xf>
    <xf numFmtId="4" fontId="36" fillId="0" borderId="47" xfId="0" applyNumberFormat="1" applyFont="1" applyFill="1" applyBorder="1" applyAlignment="1" applyProtection="1">
      <alignment vertical="center" wrapText="1"/>
      <protection locked="0"/>
    </xf>
    <xf numFmtId="4" fontId="36" fillId="0" borderId="68" xfId="0" applyNumberFormat="1" applyFont="1" applyFill="1" applyBorder="1" applyAlignment="1" applyProtection="1">
      <alignment vertical="center" wrapText="1"/>
      <protection locked="0"/>
    </xf>
    <xf numFmtId="4" fontId="36" fillId="0" borderId="69" xfId="0" applyNumberFormat="1" applyFont="1" applyFill="1" applyBorder="1" applyAlignment="1" applyProtection="1">
      <alignment vertical="center" wrapText="1"/>
      <protection locked="0"/>
    </xf>
    <xf numFmtId="4" fontId="37" fillId="0" borderId="49" xfId="0" applyNumberFormat="1" applyFont="1" applyFill="1" applyBorder="1" applyAlignment="1" applyProtection="1">
      <alignment horizontal="left" vertical="center" wrapText="1"/>
      <protection locked="0"/>
    </xf>
    <xf numFmtId="4" fontId="37" fillId="0" borderId="26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27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19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78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49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21" xfId="0" applyNumberFormat="1" applyFont="1" applyFill="1" applyBorder="1" applyAlignment="1" applyProtection="1">
      <alignment horizontal="left" vertical="center" wrapText="1"/>
      <protection locked="0"/>
    </xf>
    <xf numFmtId="4" fontId="37" fillId="0" borderId="29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21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25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21" xfId="0" applyNumberFormat="1" applyFont="1" applyFill="1" applyBorder="1" applyAlignment="1" applyProtection="1">
      <alignment vertical="center" wrapText="1"/>
      <protection locked="0"/>
    </xf>
    <xf numFmtId="4" fontId="36" fillId="0" borderId="15" xfId="0" applyNumberFormat="1" applyFont="1" applyFill="1" applyBorder="1" applyAlignment="1">
      <alignment horizontal="left" vertical="center" wrapText="1"/>
    </xf>
    <xf numFmtId="4" fontId="36" fillId="0" borderId="47" xfId="0" applyNumberFormat="1" applyFont="1" applyFill="1" applyBorder="1" applyAlignment="1" applyProtection="1">
      <alignment horizontal="right" vertical="center" wrapText="1"/>
    </xf>
    <xf numFmtId="4" fontId="37" fillId="0" borderId="19" xfId="0" applyNumberFormat="1" applyFont="1" applyFill="1" applyBorder="1" applyAlignment="1" applyProtection="1">
      <alignment vertical="center" wrapText="1"/>
      <protection locked="0"/>
    </xf>
    <xf numFmtId="4" fontId="36" fillId="0" borderId="36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58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20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19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79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63" xfId="0" applyNumberFormat="1" applyFont="1" applyFill="1" applyBorder="1" applyAlignment="1" applyProtection="1">
      <alignment vertical="center" wrapText="1"/>
      <protection locked="0"/>
    </xf>
    <xf numFmtId="4" fontId="36" fillId="0" borderId="35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34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63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32" xfId="0" applyNumberFormat="1" applyFont="1" applyFill="1" applyBorder="1" applyAlignment="1" applyProtection="1">
      <alignment horizontal="right" vertical="center" wrapText="1"/>
      <protection locked="0"/>
    </xf>
    <xf numFmtId="0" fontId="36" fillId="43" borderId="19" xfId="40" applyFont="1" applyFill="1" applyBorder="1" applyAlignment="1" applyProtection="1">
      <alignment vertical="center" wrapText="1"/>
    </xf>
    <xf numFmtId="0" fontId="36" fillId="43" borderId="15" xfId="40" applyFont="1" applyFill="1" applyBorder="1" applyAlignment="1" applyProtection="1">
      <alignment vertical="center" wrapText="1"/>
    </xf>
    <xf numFmtId="4" fontId="36" fillId="0" borderId="0" xfId="0" applyNumberFormat="1" applyFont="1" applyFill="1" applyBorder="1" applyAlignment="1">
      <alignment horizontal="left" vertical="center" wrapText="1"/>
    </xf>
    <xf numFmtId="4" fontId="36" fillId="0" borderId="0" xfId="0" applyNumberFormat="1" applyFont="1" applyFill="1" applyBorder="1" applyAlignment="1" applyProtection="1">
      <alignment horizontal="right" vertical="center" wrapText="1"/>
    </xf>
    <xf numFmtId="0" fontId="40" fillId="0" borderId="0" xfId="0" applyFont="1" applyAlignment="1">
      <alignment horizontal="left" vertical="center" wrapText="1"/>
    </xf>
    <xf numFmtId="4" fontId="37" fillId="0" borderId="0" xfId="0" applyNumberFormat="1" applyFont="1" applyBorder="1" applyAlignment="1" applyProtection="1">
      <alignment horizontal="left" vertical="center"/>
      <protection locked="0"/>
    </xf>
    <xf numFmtId="4" fontId="36" fillId="0" borderId="0" xfId="0" applyNumberFormat="1" applyFont="1" applyAlignment="1">
      <alignment horizontal="left" vertical="center"/>
    </xf>
    <xf numFmtId="4" fontId="36" fillId="43" borderId="70" xfId="0" applyNumberFormat="1" applyFont="1" applyFill="1" applyBorder="1" applyAlignment="1" applyProtection="1">
      <alignment horizontal="center" vertical="center" wrapText="1"/>
      <protection locked="0"/>
    </xf>
    <xf numFmtId="4" fontId="36" fillId="0" borderId="54" xfId="0" applyNumberFormat="1" applyFont="1" applyBorder="1" applyAlignment="1" applyProtection="1">
      <alignment horizontal="left" vertical="center" wrapText="1"/>
      <protection locked="0"/>
    </xf>
    <xf numFmtId="4" fontId="36" fillId="0" borderId="20" xfId="0" applyNumberFormat="1" applyFont="1" applyBorder="1" applyAlignment="1" applyProtection="1">
      <alignment horizontal="left" vertical="center" wrapText="1"/>
      <protection locked="0"/>
    </xf>
    <xf numFmtId="4" fontId="36" fillId="0" borderId="19" xfId="0" applyNumberFormat="1" applyFont="1" applyBorder="1" applyAlignment="1" applyProtection="1">
      <alignment horizontal="right" vertical="center" wrapText="1"/>
      <protection locked="0"/>
    </xf>
    <xf numFmtId="4" fontId="37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0" xfId="0" applyNumberFormat="1" applyFont="1" applyFill="1" applyBorder="1" applyAlignment="1">
      <alignment horizontal="left" vertical="center"/>
    </xf>
    <xf numFmtId="4" fontId="36" fillId="0" borderId="56" xfId="0" applyNumberFormat="1" applyFont="1" applyBorder="1" applyAlignment="1" applyProtection="1">
      <alignment horizontal="left" vertical="center" wrapText="1"/>
      <protection locked="0"/>
    </xf>
    <xf numFmtId="4" fontId="36" fillId="0" borderId="22" xfId="0" applyNumberFormat="1" applyFont="1" applyBorder="1" applyAlignment="1" applyProtection="1">
      <alignment horizontal="left" vertical="center" wrapText="1"/>
      <protection locked="0"/>
    </xf>
    <xf numFmtId="4" fontId="36" fillId="0" borderId="21" xfId="0" applyNumberFormat="1" applyFont="1" applyBorder="1" applyAlignment="1" applyProtection="1">
      <alignment horizontal="right" vertical="center" wrapText="1"/>
      <protection locked="0"/>
    </xf>
    <xf numFmtId="4" fontId="36" fillId="0" borderId="0" xfId="0" applyNumberFormat="1" applyFont="1" applyFill="1" applyBorder="1" applyAlignment="1">
      <alignment horizontal="center" vertical="center"/>
    </xf>
    <xf numFmtId="4" fontId="37" fillId="0" borderId="0" xfId="0" applyNumberFormat="1" applyFont="1" applyFill="1" applyBorder="1" applyAlignment="1">
      <alignment horizontal="left" vertical="center"/>
    </xf>
    <xf numFmtId="4" fontId="37" fillId="0" borderId="0" xfId="0" applyNumberFormat="1" applyFont="1" applyFill="1" applyBorder="1" applyAlignment="1">
      <alignment horizontal="right" vertical="center"/>
    </xf>
    <xf numFmtId="4" fontId="36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22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21" xfId="0" applyNumberFormat="1" applyFont="1" applyFill="1" applyBorder="1" applyAlignment="1" applyProtection="1">
      <alignment horizontal="right" vertical="center" wrapText="1"/>
    </xf>
    <xf numFmtId="4" fontId="37" fillId="0" borderId="0" xfId="0" applyNumberFormat="1" applyFont="1" applyAlignment="1">
      <alignment horizontal="left" vertical="center"/>
    </xf>
    <xf numFmtId="4" fontId="37" fillId="0" borderId="56" xfId="0" applyNumberFormat="1" applyFont="1" applyFill="1" applyBorder="1" applyAlignment="1" applyProtection="1">
      <alignment horizontal="left" vertical="center" wrapText="1" indent="1"/>
      <protection locked="0"/>
    </xf>
    <xf numFmtId="4" fontId="37" fillId="0" borderId="22" xfId="0" applyNumberFormat="1" applyFont="1" applyFill="1" applyBorder="1" applyAlignment="1" applyProtection="1">
      <alignment horizontal="left" vertical="center" wrapText="1" indent="1"/>
      <protection locked="0"/>
    </xf>
    <xf numFmtId="4" fontId="37" fillId="0" borderId="56" xfId="0" applyNumberFormat="1" applyFont="1" applyBorder="1" applyAlignment="1" applyProtection="1">
      <alignment horizontal="left" vertical="center" wrapText="1"/>
      <protection locked="0"/>
    </xf>
    <xf numFmtId="4" fontId="37" fillId="0" borderId="22" xfId="0" applyNumberFormat="1" applyFont="1" applyBorder="1" applyAlignment="1" applyProtection="1">
      <alignment horizontal="left" vertical="center" wrapText="1"/>
      <protection locked="0"/>
    </xf>
    <xf numFmtId="4" fontId="36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71" xfId="0" applyNumberFormat="1" applyFont="1" applyBorder="1" applyAlignment="1" applyProtection="1">
      <alignment horizontal="left" vertical="center" wrapText="1"/>
      <protection locked="0"/>
    </xf>
    <xf numFmtId="4" fontId="36" fillId="0" borderId="24" xfId="0" applyNumberFormat="1" applyFont="1" applyBorder="1" applyAlignment="1" applyProtection="1">
      <alignment horizontal="left" vertical="center" wrapText="1"/>
      <protection locked="0"/>
    </xf>
    <xf numFmtId="4" fontId="36" fillId="0" borderId="23" xfId="0" applyNumberFormat="1" applyFont="1" applyBorder="1" applyAlignment="1" applyProtection="1">
      <alignment horizontal="right" vertical="center" wrapText="1"/>
      <protection locked="0"/>
    </xf>
    <xf numFmtId="4" fontId="36" fillId="41" borderId="57" xfId="0" applyNumberFormat="1" applyFont="1" applyFill="1" applyBorder="1" applyAlignment="1" applyProtection="1">
      <alignment horizontal="justify" vertical="center" wrapText="1"/>
      <protection locked="0"/>
    </xf>
    <xf numFmtId="4" fontId="36" fillId="41" borderId="16" xfId="0" applyNumberFormat="1" applyFont="1" applyFill="1" applyBorder="1" applyAlignment="1" applyProtection="1">
      <alignment horizontal="justify" vertical="center" wrapText="1"/>
      <protection locked="0"/>
    </xf>
    <xf numFmtId="4" fontId="38" fillId="0" borderId="0" xfId="0" applyNumberFormat="1" applyFont="1" applyAlignment="1">
      <alignment horizontal="left" vertical="center"/>
    </xf>
    <xf numFmtId="4" fontId="36" fillId="43" borderId="57" xfId="0" applyNumberFormat="1" applyFont="1" applyFill="1" applyBorder="1" applyAlignment="1">
      <alignment horizontal="left" vertical="center"/>
    </xf>
    <xf numFmtId="4" fontId="36" fillId="43" borderId="38" xfId="0" applyNumberFormat="1" applyFont="1" applyFill="1" applyBorder="1" applyAlignment="1">
      <alignment horizontal="left" vertical="center"/>
    </xf>
    <xf numFmtId="4" fontId="36" fillId="43" borderId="16" xfId="0" applyNumberFormat="1" applyFont="1" applyFill="1" applyBorder="1" applyAlignment="1">
      <alignment horizontal="left" vertical="center"/>
    </xf>
    <xf numFmtId="4" fontId="36" fillId="0" borderId="57" xfId="0" applyNumberFormat="1" applyFont="1" applyFill="1" applyBorder="1" applyAlignment="1">
      <alignment horizontal="center" vertical="center"/>
    </xf>
    <xf numFmtId="4" fontId="36" fillId="0" borderId="16" xfId="0" applyNumberFormat="1" applyFont="1" applyFill="1" applyBorder="1" applyAlignment="1">
      <alignment horizontal="center" vertical="center"/>
    </xf>
    <xf numFmtId="4" fontId="37" fillId="0" borderId="57" xfId="0" applyNumberFormat="1" applyFont="1" applyBorder="1" applyAlignment="1">
      <alignment horizontal="right" vertical="center"/>
    </xf>
    <xf numFmtId="0" fontId="37" fillId="0" borderId="16" xfId="0" applyFont="1" applyBorder="1" applyAlignment="1">
      <alignment horizontal="right" vertical="center"/>
    </xf>
    <xf numFmtId="4" fontId="37" fillId="0" borderId="0" xfId="0" applyNumberFormat="1" applyFont="1" applyFill="1" applyBorder="1" applyAlignment="1">
      <alignment horizontal="center" vertical="center" wrapText="1"/>
    </xf>
    <xf numFmtId="4" fontId="37" fillId="0" borderId="0" xfId="0" applyNumberFormat="1" applyFont="1" applyBorder="1" applyAlignment="1">
      <alignment horizontal="left" vertical="center"/>
    </xf>
    <xf numFmtId="4" fontId="36" fillId="43" borderId="16" xfId="0" applyNumberFormat="1" applyFont="1" applyFill="1" applyBorder="1" applyAlignment="1">
      <alignment horizontal="center" vertical="center" wrapText="1"/>
    </xf>
    <xf numFmtId="4" fontId="37" fillId="0" borderId="54" xfId="0" applyNumberFormat="1" applyFont="1" applyFill="1" applyBorder="1" applyAlignment="1">
      <alignment vertical="center" wrapText="1"/>
    </xf>
    <xf numFmtId="4" fontId="37" fillId="0" borderId="20" xfId="0" applyNumberFormat="1" applyFont="1" applyFill="1" applyBorder="1" applyAlignment="1">
      <alignment vertical="center" wrapText="1"/>
    </xf>
    <xf numFmtId="4" fontId="37" fillId="0" borderId="56" xfId="0" applyNumberFormat="1" applyFont="1" applyFill="1" applyBorder="1" applyAlignment="1">
      <alignment vertical="center" wrapText="1"/>
    </xf>
    <xf numFmtId="4" fontId="37" fillId="0" borderId="22" xfId="0" applyNumberFormat="1" applyFont="1" applyFill="1" applyBorder="1" applyAlignment="1">
      <alignment vertical="center" wrapText="1"/>
    </xf>
    <xf numFmtId="4" fontId="37" fillId="0" borderId="50" xfId="0" applyNumberFormat="1" applyFont="1" applyFill="1" applyBorder="1" applyAlignment="1">
      <alignment horizontal="right" vertical="center" wrapText="1"/>
    </xf>
    <xf numFmtId="4" fontId="37" fillId="0" borderId="65" xfId="0" applyNumberFormat="1" applyFont="1" applyFill="1" applyBorder="1" applyAlignment="1">
      <alignment vertical="center" wrapText="1"/>
    </xf>
    <xf numFmtId="4" fontId="37" fillId="0" borderId="46" xfId="0" applyNumberFormat="1" applyFont="1" applyFill="1" applyBorder="1" applyAlignment="1">
      <alignment vertical="center" wrapText="1"/>
    </xf>
    <xf numFmtId="4" fontId="37" fillId="0" borderId="45" xfId="0" applyNumberFormat="1" applyFont="1" applyFill="1" applyBorder="1" applyAlignment="1">
      <alignment horizontal="right" vertical="center" wrapText="1"/>
    </xf>
    <xf numFmtId="4" fontId="37" fillId="0" borderId="44" xfId="0" applyNumberFormat="1" applyFont="1" applyFill="1" applyBorder="1" applyAlignment="1">
      <alignment horizontal="right" vertical="center" wrapText="1"/>
    </xf>
    <xf numFmtId="4" fontId="37" fillId="0" borderId="55" xfId="0" applyNumberFormat="1" applyFont="1" applyFill="1" applyBorder="1" applyAlignment="1">
      <alignment vertical="center" wrapText="1"/>
    </xf>
    <xf numFmtId="4" fontId="37" fillId="0" borderId="28" xfId="0" applyNumberFormat="1" applyFont="1" applyFill="1" applyBorder="1" applyAlignment="1">
      <alignment vertical="center" wrapText="1"/>
    </xf>
    <xf numFmtId="4" fontId="37" fillId="0" borderId="71" xfId="0" applyNumberFormat="1" applyFont="1" applyFill="1" applyBorder="1" applyAlignment="1">
      <alignment vertical="center" wrapText="1"/>
    </xf>
    <xf numFmtId="4" fontId="37" fillId="0" borderId="24" xfId="0" applyNumberFormat="1" applyFont="1" applyFill="1" applyBorder="1" applyAlignment="1">
      <alignment vertical="center" wrapText="1"/>
    </xf>
    <xf numFmtId="4" fontId="37" fillId="0" borderId="67" xfId="0" applyNumberFormat="1" applyFont="1" applyFill="1" applyBorder="1" applyAlignment="1">
      <alignment horizontal="right" vertical="center" wrapText="1"/>
    </xf>
    <xf numFmtId="4" fontId="37" fillId="0" borderId="23" xfId="0" applyNumberFormat="1" applyFont="1" applyFill="1" applyBorder="1" applyAlignment="1">
      <alignment horizontal="right" vertical="center" wrapText="1"/>
    </xf>
    <xf numFmtId="4" fontId="36" fillId="0" borderId="0" xfId="0" applyNumberFormat="1" applyFont="1" applyAlignment="1" applyProtection="1">
      <alignment horizontal="left" vertical="center"/>
      <protection locked="0"/>
    </xf>
    <xf numFmtId="4" fontId="36" fillId="43" borderId="57" xfId="0" applyNumberFormat="1" applyFont="1" applyFill="1" applyBorder="1" applyAlignment="1" applyProtection="1">
      <alignment horizontal="center" vertical="center"/>
      <protection locked="0"/>
    </xf>
    <xf numFmtId="4" fontId="36" fillId="0" borderId="57" xfId="0" applyNumberFormat="1" applyFont="1" applyFill="1" applyBorder="1" applyAlignment="1" applyProtection="1">
      <alignment vertical="center" wrapText="1"/>
      <protection locked="0"/>
    </xf>
    <xf numFmtId="4" fontId="36" fillId="0" borderId="15" xfId="0" applyNumberFormat="1" applyFont="1" applyFill="1" applyBorder="1" applyAlignment="1" applyProtection="1">
      <alignment vertical="center"/>
    </xf>
    <xf numFmtId="4" fontId="37" fillId="0" borderId="19" xfId="0" applyNumberFormat="1" applyFont="1" applyBorder="1" applyAlignment="1" applyProtection="1">
      <alignment vertical="center"/>
      <protection locked="0"/>
    </xf>
    <xf numFmtId="4" fontId="37" fillId="0" borderId="21" xfId="0" applyNumberFormat="1" applyFont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4" fontId="91" fillId="0" borderId="21" xfId="0" applyNumberFormat="1" applyFont="1" applyFill="1" applyBorder="1" applyAlignment="1" applyProtection="1">
      <alignment vertical="center"/>
      <protection locked="0"/>
    </xf>
    <xf numFmtId="4" fontId="91" fillId="0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  <protection locked="0"/>
    </xf>
    <xf numFmtId="4" fontId="37" fillId="0" borderId="24" xfId="0" applyNumberFormat="1" applyFont="1" applyBorder="1" applyAlignment="1" applyProtection="1">
      <alignment vertical="center"/>
      <protection locked="0"/>
    </xf>
    <xf numFmtId="4" fontId="37" fillId="0" borderId="49" xfId="0" applyNumberFormat="1" applyFont="1" applyBorder="1" applyAlignment="1" applyProtection="1">
      <alignment vertical="center"/>
      <protection locked="0"/>
    </xf>
    <xf numFmtId="4" fontId="37" fillId="0" borderId="28" xfId="0" applyNumberFormat="1" applyFont="1" applyBorder="1" applyAlignment="1" applyProtection="1">
      <alignment vertical="center"/>
      <protection locked="0"/>
    </xf>
    <xf numFmtId="4" fontId="91" fillId="0" borderId="56" xfId="0" applyNumberFormat="1" applyFont="1" applyFill="1" applyBorder="1" applyAlignment="1" applyProtection="1">
      <alignment vertical="center"/>
      <protection locked="0"/>
    </xf>
    <xf numFmtId="4" fontId="91" fillId="0" borderId="71" xfId="0" applyNumberFormat="1" applyFont="1" applyFill="1" applyBorder="1" applyAlignment="1" applyProtection="1">
      <alignment vertical="center"/>
      <protection locked="0"/>
    </xf>
    <xf numFmtId="4" fontId="37" fillId="0" borderId="55" xfId="0" applyNumberFormat="1" applyFont="1" applyFill="1" applyBorder="1" applyAlignment="1" applyProtection="1">
      <alignment vertical="center"/>
      <protection locked="0"/>
    </xf>
    <xf numFmtId="4" fontId="37" fillId="0" borderId="56" xfId="0" applyNumberFormat="1" applyFont="1" applyFill="1" applyBorder="1" applyAlignment="1" applyProtection="1">
      <alignment vertical="center"/>
      <protection locked="0"/>
    </xf>
    <xf numFmtId="4" fontId="91" fillId="0" borderId="56" xfId="0" applyNumberFormat="1" applyFont="1" applyFill="1" applyBorder="1" applyAlignment="1" applyProtection="1">
      <alignment vertical="center" wrapText="1"/>
      <protection locked="0"/>
    </xf>
    <xf numFmtId="4" fontId="37" fillId="0" borderId="64" xfId="0" applyNumberFormat="1" applyFont="1" applyFill="1" applyBorder="1" applyAlignment="1" applyProtection="1">
      <alignment vertical="center"/>
      <protection locked="0"/>
    </xf>
    <xf numFmtId="4" fontId="37" fillId="0" borderId="17" xfId="0" applyNumberFormat="1" applyFont="1" applyBorder="1" applyAlignment="1" applyProtection="1">
      <alignment vertical="center"/>
      <protection locked="0"/>
    </xf>
    <xf numFmtId="4" fontId="91" fillId="0" borderId="40" xfId="0" applyNumberFormat="1" applyFont="1" applyFill="1" applyBorder="1" applyAlignment="1" applyProtection="1">
      <alignment vertical="center"/>
      <protection locked="0"/>
    </xf>
    <xf numFmtId="0" fontId="37" fillId="0" borderId="37" xfId="0" applyFont="1" applyBorder="1"/>
    <xf numFmtId="0" fontId="37" fillId="0" borderId="23" xfId="0" applyFont="1" applyBorder="1"/>
    <xf numFmtId="4" fontId="36" fillId="0" borderId="0" xfId="0" applyNumberFormat="1" applyFont="1" applyAlignment="1">
      <alignment horizontal="left" vertical="center" wrapText="1"/>
    </xf>
    <xf numFmtId="0" fontId="37" fillId="0" borderId="0" xfId="0" applyFont="1" applyAlignment="1">
      <alignment vertical="center"/>
    </xf>
    <xf numFmtId="4" fontId="36" fillId="0" borderId="0" xfId="0" applyNumberFormat="1" applyFont="1" applyAlignment="1">
      <alignment horizontal="left" vertical="center" wrapText="1"/>
    </xf>
    <xf numFmtId="4" fontId="36" fillId="43" borderId="38" xfId="0" applyNumberFormat="1" applyFont="1" applyFill="1" applyBorder="1" applyAlignment="1">
      <alignment horizontal="left" vertical="center" wrapText="1"/>
    </xf>
    <xf numFmtId="4" fontId="36" fillId="43" borderId="77" xfId="0" applyNumberFormat="1" applyFont="1" applyFill="1" applyBorder="1" applyAlignment="1">
      <alignment horizontal="center" vertical="center"/>
    </xf>
    <xf numFmtId="4" fontId="36" fillId="43" borderId="13" xfId="0" applyNumberFormat="1" applyFont="1" applyFill="1" applyBorder="1" applyAlignment="1">
      <alignment horizontal="center" vertical="center"/>
    </xf>
    <xf numFmtId="4" fontId="36" fillId="43" borderId="57" xfId="0" applyNumberFormat="1" applyFont="1" applyFill="1" applyBorder="1" applyAlignment="1">
      <alignment horizontal="center" vertical="center"/>
    </xf>
    <xf numFmtId="4" fontId="36" fillId="43" borderId="16" xfId="0" applyNumberFormat="1" applyFont="1" applyFill="1" applyBorder="1" applyAlignment="1">
      <alignment horizontal="center" vertical="center"/>
    </xf>
    <xf numFmtId="4" fontId="36" fillId="43" borderId="15" xfId="0" applyNumberFormat="1" applyFont="1" applyFill="1" applyBorder="1" applyAlignment="1">
      <alignment horizontal="center" vertical="center"/>
    </xf>
    <xf numFmtId="4" fontId="37" fillId="0" borderId="16" xfId="0" applyNumberFormat="1" applyFont="1" applyBorder="1" applyAlignment="1">
      <alignment horizontal="right" vertical="center"/>
    </xf>
    <xf numFmtId="4" fontId="37" fillId="0" borderId="77" xfId="0" applyNumberFormat="1" applyFont="1" applyBorder="1" applyAlignment="1">
      <alignment horizontal="right" vertical="center"/>
    </xf>
    <xf numFmtId="4" fontId="37" fillId="0" borderId="13" xfId="0" applyNumberFormat="1" applyFont="1" applyBorder="1" applyAlignment="1">
      <alignment horizontal="right" vertical="center"/>
    </xf>
    <xf numFmtId="4" fontId="37" fillId="0" borderId="63" xfId="0" applyNumberFormat="1" applyFont="1" applyFill="1" applyBorder="1" applyAlignment="1">
      <alignment vertical="center"/>
    </xf>
    <xf numFmtId="4" fontId="36" fillId="0" borderId="0" xfId="0" applyNumberFormat="1" applyFont="1" applyAlignment="1" applyProtection="1">
      <alignment horizontal="left" vertical="center"/>
      <protection locked="0"/>
    </xf>
    <xf numFmtId="4" fontId="3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6" fillId="0" borderId="38" xfId="0" applyNumberFormat="1" applyFont="1" applyFill="1" applyBorder="1" applyAlignment="1" applyProtection="1">
      <alignment vertical="center" wrapText="1"/>
      <protection locked="0"/>
    </xf>
    <xf numFmtId="4" fontId="36" fillId="0" borderId="16" xfId="0" applyNumberFormat="1" applyFont="1" applyFill="1" applyBorder="1" applyAlignment="1" applyProtection="1">
      <alignment vertical="center" wrapText="1"/>
      <protection locked="0"/>
    </xf>
    <xf numFmtId="4" fontId="36" fillId="0" borderId="0" xfId="0" applyNumberFormat="1" applyFont="1" applyFill="1" applyBorder="1" applyAlignment="1" applyProtection="1">
      <alignment vertical="center"/>
    </xf>
    <xf numFmtId="4" fontId="37" fillId="0" borderId="54" xfId="0" applyNumberFormat="1" applyFont="1" applyFill="1" applyBorder="1" applyAlignment="1" applyProtection="1">
      <alignment vertical="center"/>
      <protection locked="0"/>
    </xf>
    <xf numFmtId="4" fontId="37" fillId="0" borderId="39" xfId="0" applyNumberFormat="1" applyFont="1" applyFill="1" applyBorder="1" applyAlignment="1" applyProtection="1">
      <alignment vertical="center"/>
      <protection locked="0"/>
    </xf>
    <xf numFmtId="4" fontId="37" fillId="0" borderId="20" xfId="0" applyNumberFormat="1" applyFont="1" applyFill="1" applyBorder="1" applyAlignment="1" applyProtection="1">
      <alignment vertical="center"/>
      <protection locked="0"/>
    </xf>
    <xf numFmtId="4" fontId="37" fillId="0" borderId="28" xfId="0" applyNumberFormat="1" applyFont="1" applyFill="1" applyBorder="1" applyAlignment="1" applyProtection="1">
      <alignment vertical="center"/>
      <protection locked="0"/>
    </xf>
    <xf numFmtId="4" fontId="37" fillId="0" borderId="41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Fill="1" applyBorder="1" applyAlignment="1" applyProtection="1">
      <alignment vertical="center"/>
      <protection locked="0"/>
    </xf>
    <xf numFmtId="4" fontId="37" fillId="0" borderId="41" xfId="0" applyNumberFormat="1" applyFont="1" applyFill="1" applyBorder="1" applyAlignment="1" applyProtection="1">
      <alignment vertical="center" wrapText="1"/>
      <protection locked="0"/>
    </xf>
    <xf numFmtId="4" fontId="37" fillId="0" borderId="67" xfId="0" applyNumberFormat="1" applyFont="1" applyFill="1" applyBorder="1" applyAlignment="1" applyProtection="1">
      <alignment vertical="center" wrapText="1"/>
      <protection locked="0"/>
    </xf>
    <xf numFmtId="4" fontId="37" fillId="0" borderId="24" xfId="0" applyNumberFormat="1" applyFont="1" applyFill="1" applyBorder="1" applyAlignment="1" applyProtection="1">
      <alignment vertical="center" wrapText="1"/>
      <protection locked="0"/>
    </xf>
    <xf numFmtId="4" fontId="37" fillId="0" borderId="13" xfId="0" applyNumberFormat="1" applyFont="1" applyBorder="1" applyAlignment="1" applyProtection="1">
      <alignment vertical="center"/>
      <protection locked="0"/>
    </xf>
    <xf numFmtId="4" fontId="36" fillId="0" borderId="16" xfId="0" applyNumberFormat="1" applyFont="1" applyBorder="1" applyAlignment="1" applyProtection="1">
      <alignment vertical="center"/>
      <protection locked="0"/>
    </xf>
    <xf numFmtId="4" fontId="36" fillId="0" borderId="16" xfId="0" applyNumberFormat="1" applyFont="1" applyFill="1" applyBorder="1" applyAlignment="1" applyProtection="1">
      <alignment vertical="center"/>
      <protection locked="0"/>
    </xf>
    <xf numFmtId="4" fontId="36" fillId="0" borderId="57" xfId="0" applyNumberFormat="1" applyFont="1" applyBorder="1" applyAlignment="1" applyProtection="1">
      <alignment horizontal="left" vertical="center" wrapText="1"/>
      <protection locked="0"/>
    </xf>
    <xf numFmtId="4" fontId="36" fillId="0" borderId="38" xfId="0" applyNumberFormat="1" applyFont="1" applyBorder="1" applyAlignment="1" applyProtection="1">
      <alignment horizontal="left" vertical="center" wrapText="1"/>
      <protection locked="0"/>
    </xf>
    <xf numFmtId="4" fontId="36" fillId="0" borderId="16" xfId="0" applyNumberFormat="1" applyFont="1" applyBorder="1" applyAlignment="1" applyProtection="1">
      <alignment horizontal="left" vertical="center" wrapText="1"/>
      <protection locked="0"/>
    </xf>
    <xf numFmtId="4" fontId="36" fillId="0" borderId="18" xfId="0" applyNumberFormat="1" applyFont="1" applyBorder="1" applyAlignment="1" applyProtection="1">
      <alignment vertical="center"/>
      <protection locked="0"/>
    </xf>
    <xf numFmtId="4" fontId="36" fillId="0" borderId="57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38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16" xfId="0" applyNumberFormat="1" applyFont="1" applyFill="1" applyBorder="1" applyAlignment="1" applyProtection="1">
      <alignment horizontal="left" vertical="center" wrapText="1"/>
      <protection locked="0"/>
    </xf>
    <xf numFmtId="4" fontId="37" fillId="0" borderId="49" xfId="0" applyNumberFormat="1" applyFont="1" applyFill="1" applyBorder="1" applyAlignment="1" applyProtection="1">
      <alignment vertical="center"/>
    </xf>
    <xf numFmtId="4" fontId="37" fillId="0" borderId="0" xfId="0" applyNumberFormat="1" applyFont="1" applyFill="1" applyBorder="1" applyAlignment="1" applyProtection="1">
      <alignment vertical="center"/>
    </xf>
    <xf numFmtId="4" fontId="91" fillId="0" borderId="56" xfId="0" applyNumberFormat="1" applyFont="1" applyFill="1" applyBorder="1" applyAlignment="1" applyProtection="1">
      <alignment horizontal="left" vertical="center" indent="1"/>
      <protection locked="0"/>
    </xf>
    <xf numFmtId="4" fontId="91" fillId="0" borderId="41" xfId="0" applyNumberFormat="1" applyFont="1" applyFill="1" applyBorder="1" applyAlignment="1" applyProtection="1">
      <alignment horizontal="left" vertical="center" indent="1"/>
      <protection locked="0"/>
    </xf>
    <xf numFmtId="4" fontId="91" fillId="0" borderId="22" xfId="0" applyNumberFormat="1" applyFont="1" applyFill="1" applyBorder="1" applyAlignment="1" applyProtection="1">
      <alignment horizontal="left" vertical="center" indent="1"/>
      <protection locked="0"/>
    </xf>
    <xf numFmtId="4" fontId="91" fillId="0" borderId="22" xfId="0" applyNumberFormat="1" applyFont="1" applyBorder="1" applyAlignment="1" applyProtection="1">
      <alignment vertical="center"/>
      <protection locked="0"/>
    </xf>
    <xf numFmtId="4" fontId="91" fillId="0" borderId="0" xfId="0" applyNumberFormat="1" applyFont="1" applyFill="1" applyBorder="1" applyAlignment="1" applyProtection="1">
      <alignment vertical="center"/>
      <protection locked="0"/>
    </xf>
    <xf numFmtId="4" fontId="37" fillId="0" borderId="21" xfId="0" applyNumberFormat="1" applyFont="1" applyFill="1" applyBorder="1" applyAlignment="1" applyProtection="1">
      <alignment vertical="center"/>
    </xf>
    <xf numFmtId="4" fontId="91" fillId="0" borderId="22" xfId="0" applyNumberFormat="1" applyFont="1" applyFill="1" applyBorder="1" applyAlignment="1" applyProtection="1">
      <alignment vertical="center"/>
      <protection locked="0"/>
    </xf>
    <xf numFmtId="4" fontId="36" fillId="0" borderId="0" xfId="0" applyNumberFormat="1" applyFont="1" applyFill="1" applyBorder="1" applyAlignment="1" applyProtection="1">
      <alignment vertical="center"/>
      <protection locked="0"/>
    </xf>
    <xf numFmtId="4" fontId="91" fillId="0" borderId="56" xfId="0" applyNumberFormat="1" applyFont="1" applyFill="1" applyBorder="1" applyAlignment="1" applyProtection="1">
      <alignment horizontal="left" vertical="center" wrapText="1" indent="1"/>
      <protection locked="0"/>
    </xf>
    <xf numFmtId="4" fontId="91" fillId="0" borderId="41" xfId="0" applyNumberFormat="1" applyFont="1" applyFill="1" applyBorder="1" applyAlignment="1" applyProtection="1">
      <alignment horizontal="left" vertical="center" wrapText="1" indent="1"/>
      <protection locked="0"/>
    </xf>
    <xf numFmtId="4" fontId="91" fillId="0" borderId="22" xfId="0" applyNumberFormat="1" applyFont="1" applyFill="1" applyBorder="1" applyAlignment="1" applyProtection="1">
      <alignment horizontal="left" vertical="center" wrapText="1" indent="1"/>
      <protection locked="0"/>
    </xf>
    <xf numFmtId="4" fontId="91" fillId="0" borderId="22" xfId="0" applyNumberFormat="1" applyFont="1" applyFill="1" applyBorder="1" applyAlignment="1" applyProtection="1">
      <alignment vertical="center" wrapText="1"/>
      <protection locked="0"/>
    </xf>
    <xf numFmtId="4" fontId="91" fillId="0" borderId="55" xfId="0" applyNumberFormat="1" applyFont="1" applyFill="1" applyBorder="1" applyAlignment="1" applyProtection="1">
      <alignment horizontal="left" vertical="center" wrapText="1" indent="1"/>
      <protection locked="0"/>
    </xf>
    <xf numFmtId="4" fontId="91" fillId="0" borderId="50" xfId="0" applyNumberFormat="1" applyFont="1" applyFill="1" applyBorder="1" applyAlignment="1" applyProtection="1">
      <alignment horizontal="left" vertical="center" wrapText="1" indent="1"/>
      <protection locked="0"/>
    </xf>
    <xf numFmtId="4" fontId="91" fillId="0" borderId="28" xfId="0" applyNumberFormat="1" applyFont="1" applyFill="1" applyBorder="1" applyAlignment="1" applyProtection="1">
      <alignment horizontal="left" vertical="center" wrapText="1" indent="1"/>
      <protection locked="0"/>
    </xf>
    <xf numFmtId="4" fontId="91" fillId="0" borderId="28" xfId="0" applyNumberFormat="1" applyFont="1" applyFill="1" applyBorder="1" applyAlignment="1" applyProtection="1">
      <alignment vertical="center" wrapText="1"/>
      <protection locked="0"/>
    </xf>
    <xf numFmtId="4" fontId="91" fillId="0" borderId="71" xfId="0" applyNumberFormat="1" applyFont="1" applyFill="1" applyBorder="1" applyAlignment="1" applyProtection="1">
      <alignment horizontal="left" vertical="center" wrapText="1" indent="1"/>
      <protection locked="0"/>
    </xf>
    <xf numFmtId="4" fontId="91" fillId="0" borderId="67" xfId="0" applyNumberFormat="1" applyFont="1" applyFill="1" applyBorder="1" applyAlignment="1" applyProtection="1">
      <alignment horizontal="left" vertical="center" wrapText="1" indent="1"/>
      <protection locked="0"/>
    </xf>
    <xf numFmtId="4" fontId="91" fillId="0" borderId="24" xfId="0" applyNumberFormat="1" applyFont="1" applyFill="1" applyBorder="1" applyAlignment="1" applyProtection="1">
      <alignment horizontal="left" vertical="center" wrapText="1" indent="1"/>
      <protection locked="0"/>
    </xf>
    <xf numFmtId="4" fontId="91" fillId="0" borderId="24" xfId="0" applyNumberFormat="1" applyFont="1" applyFill="1" applyBorder="1" applyAlignment="1" applyProtection="1">
      <alignment vertical="center" wrapText="1"/>
      <protection locked="0"/>
    </xf>
    <xf numFmtId="4" fontId="36" fillId="43" borderId="57" xfId="0" applyNumberFormat="1" applyFont="1" applyFill="1" applyBorder="1" applyAlignment="1" applyProtection="1">
      <alignment vertical="center"/>
      <protection locked="0"/>
    </xf>
    <xf numFmtId="4" fontId="36" fillId="43" borderId="38" xfId="0" applyNumberFormat="1" applyFont="1" applyFill="1" applyBorder="1" applyAlignment="1" applyProtection="1">
      <alignment vertical="center"/>
      <protection locked="0"/>
    </xf>
    <xf numFmtId="4" fontId="36" fillId="43" borderId="16" xfId="0" applyNumberFormat="1" applyFont="1" applyFill="1" applyBorder="1" applyAlignment="1" applyProtection="1">
      <alignment vertical="center"/>
      <protection locked="0"/>
    </xf>
    <xf numFmtId="0" fontId="36" fillId="0" borderId="0" xfId="0" applyFont="1" applyAlignment="1">
      <alignment horizontal="left" wrapText="1"/>
    </xf>
    <xf numFmtId="0" fontId="37" fillId="0" borderId="0" xfId="0" applyFont="1" applyAlignment="1"/>
    <xf numFmtId="0" fontId="37" fillId="43" borderId="77" xfId="0" applyFont="1" applyFill="1" applyBorder="1" applyAlignment="1">
      <alignment horizontal="center" vertical="center"/>
    </xf>
    <xf numFmtId="0" fontId="37" fillId="43" borderId="13" xfId="0" applyFont="1" applyFill="1" applyBorder="1" applyAlignment="1">
      <alignment horizontal="center" vertical="center"/>
    </xf>
    <xf numFmtId="4" fontId="36" fillId="41" borderId="63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63" xfId="0" applyFont="1" applyBorder="1" applyAlignment="1">
      <alignment horizontal="center" vertical="center" wrapText="1"/>
    </xf>
    <xf numFmtId="4" fontId="37" fillId="0" borderId="54" xfId="0" applyNumberFormat="1" applyFont="1" applyBorder="1" applyAlignment="1" applyProtection="1">
      <alignment horizontal="left" vertical="center"/>
      <protection locked="0"/>
    </xf>
    <xf numFmtId="4" fontId="37" fillId="0" borderId="20" xfId="0" applyNumberFormat="1" applyFont="1" applyBorder="1" applyAlignment="1" applyProtection="1">
      <alignment horizontal="left" vertical="center"/>
      <protection locked="0"/>
    </xf>
    <xf numFmtId="4" fontId="37" fillId="0" borderId="71" xfId="0" applyNumberFormat="1" applyFont="1" applyFill="1" applyBorder="1" applyAlignment="1" applyProtection="1">
      <alignment horizontal="left" vertical="center"/>
      <protection locked="0"/>
    </xf>
    <xf numFmtId="4" fontId="37" fillId="0" borderId="24" xfId="0" applyNumberFormat="1" applyFont="1" applyFill="1" applyBorder="1" applyAlignment="1" applyProtection="1">
      <alignment horizontal="left" vertical="center"/>
      <protection locked="0"/>
    </xf>
    <xf numFmtId="4" fontId="37" fillId="0" borderId="46" xfId="0" applyNumberFormat="1" applyFont="1" applyBorder="1" applyAlignment="1" applyProtection="1">
      <alignment vertical="center"/>
      <protection locked="0"/>
    </xf>
    <xf numFmtId="0" fontId="36" fillId="43" borderId="57" xfId="0" applyFont="1" applyFill="1" applyBorder="1" applyAlignment="1">
      <alignment horizontal="center" vertical="center"/>
    </xf>
    <xf numFmtId="0" fontId="36" fillId="43" borderId="38" xfId="0" applyFont="1" applyFill="1" applyBorder="1" applyAlignment="1">
      <alignment horizontal="center" vertical="center"/>
    </xf>
    <xf numFmtId="0" fontId="36" fillId="43" borderId="16" xfId="0" applyFont="1" applyFill="1" applyBorder="1" applyAlignment="1">
      <alignment horizontal="center" vertical="center"/>
    </xf>
    <xf numFmtId="4" fontId="37" fillId="0" borderId="15" xfId="0" applyNumberFormat="1" applyFont="1" applyBorder="1" applyAlignment="1" applyProtection="1">
      <alignment vertical="center"/>
      <protection locked="0"/>
    </xf>
    <xf numFmtId="4" fontId="36" fillId="0" borderId="15" xfId="0" applyNumberFormat="1" applyFont="1" applyBorder="1" applyAlignment="1" applyProtection="1">
      <alignment vertical="center"/>
      <protection locked="0"/>
    </xf>
    <xf numFmtId="4" fontId="37" fillId="0" borderId="54" xfId="0" applyNumberFormat="1" applyFont="1" applyFill="1" applyBorder="1" applyAlignment="1" applyProtection="1">
      <alignment vertical="center" wrapText="1"/>
      <protection locked="0"/>
    </xf>
    <xf numFmtId="4" fontId="37" fillId="0" borderId="39" xfId="0" applyNumberFormat="1" applyFont="1" applyFill="1" applyBorder="1" applyAlignment="1" applyProtection="1">
      <alignment vertical="center" wrapText="1"/>
      <protection locked="0"/>
    </xf>
    <xf numFmtId="4" fontId="37" fillId="0" borderId="20" xfId="0" applyNumberFormat="1" applyFont="1" applyFill="1" applyBorder="1" applyAlignment="1" applyProtection="1">
      <alignment vertical="center" wrapText="1"/>
      <protection locked="0"/>
    </xf>
    <xf numFmtId="4" fontId="91" fillId="0" borderId="20" xfId="0" applyNumberFormat="1" applyFont="1" applyBorder="1" applyAlignment="1" applyProtection="1">
      <alignment vertical="center"/>
      <protection locked="0"/>
    </xf>
    <xf numFmtId="4" fontId="36" fillId="0" borderId="57" xfId="0" applyNumberFormat="1" applyFont="1" applyFill="1" applyBorder="1" applyAlignment="1" applyProtection="1">
      <alignment vertical="center"/>
      <protection locked="0"/>
    </xf>
    <xf numFmtId="4" fontId="36" fillId="0" borderId="38" xfId="0" applyNumberFormat="1" applyFont="1" applyFill="1" applyBorder="1" applyAlignment="1" applyProtection="1">
      <alignment vertical="center"/>
      <protection locked="0"/>
    </xf>
    <xf numFmtId="4" fontId="36" fillId="0" borderId="16" xfId="0" applyNumberFormat="1" applyFont="1" applyFill="1" applyBorder="1" applyAlignment="1" applyProtection="1">
      <alignment vertical="center"/>
      <protection locked="0"/>
    </xf>
    <xf numFmtId="4" fontId="37" fillId="0" borderId="16" xfId="0" applyNumberFormat="1" applyFont="1" applyBorder="1" applyAlignment="1" applyProtection="1">
      <alignment vertical="center"/>
      <protection locked="0"/>
    </xf>
    <xf numFmtId="4" fontId="36" fillId="0" borderId="77" xfId="0" applyNumberFormat="1" applyFont="1" applyFill="1" applyBorder="1" applyAlignment="1" applyProtection="1">
      <alignment vertical="center"/>
      <protection locked="0"/>
    </xf>
    <xf numFmtId="4" fontId="36" fillId="0" borderId="14" xfId="0" applyNumberFormat="1" applyFont="1" applyFill="1" applyBorder="1" applyAlignment="1" applyProtection="1">
      <alignment vertical="center"/>
      <protection locked="0"/>
    </xf>
    <xf numFmtId="4" fontId="36" fillId="0" borderId="13" xfId="0" applyNumberFormat="1" applyFont="1" applyFill="1" applyBorder="1" applyAlignment="1" applyProtection="1">
      <alignment vertical="center"/>
      <protection locked="0"/>
    </xf>
    <xf numFmtId="4" fontId="37" fillId="0" borderId="15" xfId="0" applyNumberFormat="1" applyFont="1" applyFill="1" applyBorder="1" applyAlignment="1" applyProtection="1">
      <alignment vertical="center"/>
    </xf>
    <xf numFmtId="4" fontId="92" fillId="0" borderId="15" xfId="0" applyNumberFormat="1" applyFont="1" applyFill="1" applyBorder="1" applyAlignment="1" applyProtection="1">
      <alignment horizontal="right" vertical="center"/>
    </xf>
    <xf numFmtId="4" fontId="37" fillId="0" borderId="19" xfId="0" applyNumberFormat="1" applyFont="1" applyFill="1" applyBorder="1" applyAlignment="1" applyProtection="1">
      <alignment vertical="center"/>
    </xf>
    <xf numFmtId="4" fontId="91" fillId="0" borderId="19" xfId="0" applyNumberFormat="1" applyFont="1" applyFill="1" applyBorder="1" applyAlignment="1" applyProtection="1">
      <alignment vertical="center"/>
    </xf>
    <xf numFmtId="4" fontId="91" fillId="0" borderId="21" xfId="0" applyNumberFormat="1" applyFont="1" applyFill="1" applyBorder="1" applyAlignment="1" applyProtection="1">
      <alignment vertical="center"/>
    </xf>
    <xf numFmtId="4" fontId="91" fillId="0" borderId="21" xfId="0" applyNumberFormat="1" applyFont="1" applyBorder="1" applyAlignment="1" applyProtection="1">
      <alignment vertical="center"/>
      <protection locked="0"/>
    </xf>
    <xf numFmtId="4" fontId="37" fillId="0" borderId="46" xfId="0" applyNumberFormat="1" applyFont="1" applyFill="1" applyBorder="1" applyAlignment="1" applyProtection="1">
      <alignment vertical="center"/>
      <protection locked="0"/>
    </xf>
    <xf numFmtId="4" fontId="91" fillId="0" borderId="46" xfId="0" applyNumberFormat="1" applyFont="1" applyFill="1" applyBorder="1" applyAlignment="1" applyProtection="1">
      <alignment vertical="center"/>
      <protection locked="0"/>
    </xf>
    <xf numFmtId="4" fontId="91" fillId="0" borderId="46" xfId="0" applyNumberFormat="1" applyFont="1" applyBorder="1" applyAlignment="1" applyProtection="1">
      <alignment vertical="center"/>
      <protection locked="0"/>
    </xf>
    <xf numFmtId="4" fontId="36" fillId="43" borderId="38" xfId="0" applyNumberFormat="1" applyFont="1" applyFill="1" applyBorder="1" applyAlignment="1" applyProtection="1">
      <alignment horizontal="left" vertical="center"/>
      <protection locked="0"/>
    </xf>
    <xf numFmtId="4" fontId="36" fillId="0" borderId="39" xfId="0" applyNumberFormat="1" applyFont="1" applyFill="1" applyBorder="1" applyAlignment="1" applyProtection="1">
      <alignment vertical="center" wrapText="1"/>
      <protection locked="0"/>
    </xf>
    <xf numFmtId="4" fontId="36" fillId="0" borderId="20" xfId="0" applyNumberFormat="1" applyFont="1" applyFill="1" applyBorder="1" applyAlignment="1" applyProtection="1">
      <alignment vertical="center" wrapText="1"/>
      <protection locked="0"/>
    </xf>
    <xf numFmtId="4" fontId="36" fillId="0" borderId="49" xfId="0" applyNumberFormat="1" applyFont="1" applyBorder="1" applyAlignment="1" applyProtection="1">
      <alignment vertical="center"/>
      <protection locked="0"/>
    </xf>
    <xf numFmtId="4" fontId="36" fillId="0" borderId="41" xfId="0" applyNumberFormat="1" applyFont="1" applyFill="1" applyBorder="1" applyAlignment="1" applyProtection="1">
      <alignment vertical="center" wrapText="1"/>
      <protection locked="0"/>
    </xf>
    <xf numFmtId="4" fontId="36" fillId="0" borderId="22" xfId="0" applyNumberFormat="1" applyFont="1" applyFill="1" applyBorder="1" applyAlignment="1" applyProtection="1">
      <alignment vertical="center" wrapText="1"/>
      <protection locked="0"/>
    </xf>
    <xf numFmtId="4" fontId="36" fillId="0" borderId="21" xfId="0" applyNumberFormat="1" applyFont="1" applyFill="1" applyBorder="1" applyAlignment="1" applyProtection="1">
      <alignment vertical="center"/>
    </xf>
    <xf numFmtId="4" fontId="36" fillId="0" borderId="41" xfId="0" applyNumberFormat="1" applyFont="1" applyFill="1" applyBorder="1" applyAlignment="1" applyProtection="1">
      <alignment vertical="center"/>
      <protection locked="0"/>
    </xf>
    <xf numFmtId="4" fontId="37" fillId="0" borderId="41" xfId="0" applyNumberFormat="1" applyFont="1" applyFill="1" applyBorder="1" applyAlignment="1">
      <alignment vertical="center" wrapText="1"/>
    </xf>
    <xf numFmtId="4" fontId="37" fillId="0" borderId="63" xfId="0" applyNumberFormat="1" applyFont="1" applyBorder="1" applyAlignment="1">
      <alignment vertical="center"/>
    </xf>
    <xf numFmtId="0" fontId="36" fillId="0" borderId="0" xfId="0" applyFont="1" applyFill="1" applyAlignment="1">
      <alignment horizontal="left"/>
    </xf>
    <xf numFmtId="0" fontId="37" fillId="0" borderId="0" xfId="0" applyFont="1" applyFill="1" applyAlignment="1"/>
    <xf numFmtId="4" fontId="37" fillId="0" borderId="0" xfId="0" applyNumberFormat="1" applyFont="1" applyFill="1" applyAlignment="1">
      <alignment vertical="center"/>
    </xf>
    <xf numFmtId="4" fontId="36" fillId="0" borderId="77" xfId="0" applyNumberFormat="1" applyFont="1" applyFill="1" applyBorder="1" applyAlignment="1" applyProtection="1">
      <alignment vertical="center" wrapText="1"/>
      <protection locked="0"/>
    </xf>
    <xf numFmtId="4" fontId="36" fillId="0" borderId="14" xfId="0" applyNumberFormat="1" applyFont="1" applyFill="1" applyBorder="1" applyAlignment="1" applyProtection="1">
      <alignment vertical="center" wrapText="1"/>
      <protection locked="0"/>
    </xf>
    <xf numFmtId="4" fontId="36" fillId="0" borderId="13" xfId="0" applyNumberFormat="1" applyFont="1" applyFill="1" applyBorder="1" applyAlignment="1" applyProtection="1">
      <alignment vertical="center" wrapText="1"/>
      <protection locked="0"/>
    </xf>
    <xf numFmtId="170" fontId="41" fillId="0" borderId="0" xfId="0" applyNumberFormat="1" applyFont="1"/>
    <xf numFmtId="4" fontId="37" fillId="0" borderId="64" xfId="0" applyNumberFormat="1" applyFont="1" applyFill="1" applyBorder="1" applyAlignment="1" applyProtection="1">
      <alignment vertical="center" wrapText="1"/>
      <protection locked="0"/>
    </xf>
    <xf numFmtId="4" fontId="37" fillId="0" borderId="0" xfId="0" applyNumberFormat="1" applyFont="1" applyFill="1" applyBorder="1" applyAlignment="1" applyProtection="1">
      <alignment vertical="center" wrapText="1"/>
      <protection locked="0"/>
    </xf>
    <xf numFmtId="4" fontId="37" fillId="0" borderId="18" xfId="0" applyNumberFormat="1" applyFont="1" applyFill="1" applyBorder="1" applyAlignment="1" applyProtection="1">
      <alignment vertical="center" wrapText="1"/>
      <protection locked="0"/>
    </xf>
    <xf numFmtId="4" fontId="37" fillId="0" borderId="44" xfId="0" applyNumberFormat="1" applyFont="1" applyBorder="1" applyAlignment="1" applyProtection="1">
      <alignment vertical="center"/>
      <protection locked="0"/>
    </xf>
    <xf numFmtId="4" fontId="36" fillId="0" borderId="19" xfId="0" applyNumberFormat="1" applyFont="1" applyFill="1" applyBorder="1" applyAlignment="1" applyProtection="1">
      <alignment vertical="center"/>
    </xf>
    <xf numFmtId="4" fontId="36" fillId="0" borderId="20" xfId="0" applyNumberFormat="1" applyFont="1" applyFill="1" applyBorder="1" applyAlignment="1" applyProtection="1">
      <alignment vertical="center"/>
    </xf>
    <xf numFmtId="4" fontId="37" fillId="0" borderId="55" xfId="0" applyNumberFormat="1" applyFont="1" applyFill="1" applyBorder="1" applyAlignment="1" applyProtection="1">
      <alignment vertical="center"/>
      <protection locked="0"/>
    </xf>
    <xf numFmtId="4" fontId="37" fillId="0" borderId="50" xfId="0" applyNumberFormat="1" applyFont="1" applyFill="1" applyBorder="1" applyAlignment="1" applyProtection="1">
      <alignment vertical="center"/>
      <protection locked="0"/>
    </xf>
    <xf numFmtId="4" fontId="37" fillId="0" borderId="28" xfId="0" applyNumberFormat="1" applyFont="1" applyFill="1" applyBorder="1" applyAlignment="1" applyProtection="1">
      <alignment vertical="center"/>
      <protection locked="0"/>
    </xf>
    <xf numFmtId="4" fontId="37" fillId="0" borderId="71" xfId="0" applyNumberFormat="1" applyFont="1" applyFill="1" applyBorder="1" applyAlignment="1" applyProtection="1">
      <alignment vertical="center"/>
      <protection locked="0"/>
    </xf>
    <xf numFmtId="4" fontId="37" fillId="0" borderId="67" xfId="0" applyNumberFormat="1" applyFont="1" applyFill="1" applyBorder="1" applyAlignment="1" applyProtection="1">
      <alignment vertical="center"/>
      <protection locked="0"/>
    </xf>
    <xf numFmtId="4" fontId="37" fillId="0" borderId="24" xfId="0" applyNumberFormat="1" applyFont="1" applyFill="1" applyBorder="1" applyAlignment="1" applyProtection="1">
      <alignment vertical="center"/>
      <protection locked="0"/>
    </xf>
    <xf numFmtId="4" fontId="37" fillId="0" borderId="20" xfId="0" applyNumberFormat="1" applyFont="1" applyBorder="1" applyAlignment="1" applyProtection="1">
      <alignment vertical="center"/>
      <protection locked="0"/>
    </xf>
    <xf numFmtId="4" fontId="37" fillId="0" borderId="44" xfId="0" applyNumberFormat="1" applyFont="1" applyFill="1" applyBorder="1" applyAlignment="1" applyProtection="1">
      <alignment vertical="center"/>
      <protection locked="0"/>
    </xf>
    <xf numFmtId="4" fontId="36" fillId="0" borderId="0" xfId="0" applyNumberFormat="1" applyFont="1" applyAlignment="1">
      <alignment horizontal="left" vertical="center"/>
    </xf>
    <xf numFmtId="0" fontId="37" fillId="0" borderId="0" xfId="0" applyNumberFormat="1" applyFont="1" applyAlignment="1">
      <alignment vertical="center"/>
    </xf>
    <xf numFmtId="4" fontId="36" fillId="41" borderId="70" xfId="0" applyNumberFormat="1" applyFont="1" applyFill="1" applyBorder="1" applyAlignment="1">
      <alignment horizontal="center" vertical="center"/>
    </xf>
    <xf numFmtId="4" fontId="36" fillId="41" borderId="53" xfId="0" applyNumberFormat="1" applyFont="1" applyFill="1" applyBorder="1" applyAlignment="1">
      <alignment horizontal="center" vertical="center"/>
    </xf>
    <xf numFmtId="4" fontId="36" fillId="43" borderId="82" xfId="0" applyNumberFormat="1" applyFont="1" applyFill="1" applyBorder="1" applyAlignment="1">
      <alignment horizontal="center" vertical="center" wrapText="1"/>
    </xf>
    <xf numFmtId="4" fontId="37" fillId="43" borderId="83" xfId="0" applyNumberFormat="1" applyFont="1" applyFill="1" applyBorder="1" applyAlignment="1">
      <alignment horizontal="center" vertical="center"/>
    </xf>
    <xf numFmtId="4" fontId="37" fillId="43" borderId="59" xfId="0" applyNumberFormat="1" applyFont="1" applyFill="1" applyBorder="1" applyAlignment="1">
      <alignment horizontal="center" vertical="center"/>
    </xf>
    <xf numFmtId="4" fontId="36" fillId="41" borderId="14" xfId="0" applyNumberFormat="1" applyFont="1" applyFill="1" applyBorder="1" applyAlignment="1">
      <alignment horizontal="center" vertical="center"/>
    </xf>
    <xf numFmtId="4" fontId="36" fillId="43" borderId="57" xfId="0" applyNumberFormat="1" applyFont="1" applyFill="1" applyBorder="1" applyAlignment="1">
      <alignment horizontal="center" vertical="center"/>
    </xf>
    <xf numFmtId="4" fontId="36" fillId="41" borderId="15" xfId="0" applyNumberFormat="1" applyFont="1" applyFill="1" applyBorder="1" applyAlignment="1">
      <alignment horizontal="center" vertical="center"/>
    </xf>
    <xf numFmtId="4" fontId="36" fillId="41" borderId="38" xfId="0" applyNumberFormat="1" applyFont="1" applyFill="1" applyBorder="1" applyAlignment="1">
      <alignment horizontal="center" vertical="center"/>
    </xf>
    <xf numFmtId="4" fontId="36" fillId="0" borderId="80" xfId="0" applyNumberFormat="1" applyFont="1" applyFill="1" applyBorder="1" applyAlignment="1">
      <alignment vertical="center" wrapText="1"/>
    </xf>
    <xf numFmtId="4" fontId="36" fillId="0" borderId="20" xfId="0" applyNumberFormat="1" applyFont="1" applyFill="1" applyBorder="1" applyAlignment="1">
      <alignment vertical="center" wrapText="1"/>
    </xf>
    <xf numFmtId="4" fontId="36" fillId="0" borderId="39" xfId="0" applyNumberFormat="1" applyFont="1" applyFill="1" applyBorder="1" applyAlignment="1" applyProtection="1">
      <alignment vertical="center"/>
      <protection locked="0"/>
    </xf>
    <xf numFmtId="4" fontId="37" fillId="0" borderId="51" xfId="0" applyNumberFormat="1" applyFont="1" applyFill="1" applyBorder="1" applyAlignment="1">
      <alignment vertical="center" wrapText="1"/>
    </xf>
    <xf numFmtId="4" fontId="37" fillId="0" borderId="49" xfId="0" applyNumberFormat="1" applyFont="1" applyFill="1" applyBorder="1" applyAlignment="1" applyProtection="1">
      <alignment vertical="center"/>
      <protection locked="0"/>
    </xf>
    <xf numFmtId="4" fontId="37" fillId="0" borderId="40" xfId="0" applyNumberFormat="1" applyFont="1" applyFill="1" applyBorder="1" applyAlignment="1">
      <alignment vertical="center" wrapText="1"/>
    </xf>
    <xf numFmtId="4" fontId="37" fillId="0" borderId="56" xfId="0" applyNumberFormat="1" applyFont="1" applyFill="1" applyBorder="1" applyAlignment="1" applyProtection="1">
      <alignment horizontal="right" vertical="center"/>
      <protection locked="0"/>
    </xf>
    <xf numFmtId="4" fontId="37" fillId="0" borderId="41" xfId="0" applyNumberFormat="1" applyFont="1" applyFill="1" applyBorder="1" applyAlignment="1" applyProtection="1">
      <alignment vertical="center"/>
      <protection locked="0"/>
    </xf>
    <xf numFmtId="4" fontId="37" fillId="0" borderId="40" xfId="0" applyNumberFormat="1" applyFont="1" applyFill="1" applyBorder="1" applyAlignment="1">
      <alignment horizontal="left" vertical="center" wrapText="1"/>
    </xf>
    <xf numFmtId="4" fontId="37" fillId="0" borderId="22" xfId="0" applyNumberFormat="1" applyFont="1" applyFill="1" applyBorder="1" applyAlignment="1">
      <alignment horizontal="left" vertical="center" wrapText="1"/>
    </xf>
    <xf numFmtId="4" fontId="37" fillId="0" borderId="81" xfId="0" applyNumberFormat="1" applyFont="1" applyFill="1" applyBorder="1" applyAlignment="1">
      <alignment horizontal="left" vertical="center" wrapText="1"/>
    </xf>
    <xf numFmtId="4" fontId="37" fillId="0" borderId="65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Fill="1" applyBorder="1" applyAlignment="1" applyProtection="1">
      <alignment vertical="center"/>
      <protection locked="0"/>
    </xf>
    <xf numFmtId="4" fontId="37" fillId="0" borderId="45" xfId="0" applyNumberFormat="1" applyFont="1" applyFill="1" applyBorder="1" applyAlignment="1" applyProtection="1">
      <alignment vertical="center"/>
      <protection locked="0"/>
    </xf>
    <xf numFmtId="4" fontId="36" fillId="41" borderId="48" xfId="0" applyNumberFormat="1" applyFont="1" applyFill="1" applyBorder="1" applyAlignment="1">
      <alignment vertical="center"/>
    </xf>
    <xf numFmtId="4" fontId="36" fillId="41" borderId="16" xfId="0" applyNumberFormat="1" applyFont="1" applyFill="1" applyBorder="1" applyAlignment="1">
      <alignment vertical="center"/>
    </xf>
    <xf numFmtId="0" fontId="37" fillId="0" borderId="0" xfId="0" applyFont="1" applyAlignment="1">
      <alignment vertical="center" wrapText="1"/>
    </xf>
    <xf numFmtId="4" fontId="37" fillId="0" borderId="57" xfId="0" applyNumberFormat="1" applyFont="1" applyBorder="1" applyAlignment="1">
      <alignment vertical="center" wrapText="1"/>
    </xf>
    <xf numFmtId="4" fontId="37" fillId="0" borderId="16" xfId="0" applyNumberFormat="1" applyFont="1" applyBorder="1" applyAlignment="1">
      <alignment vertical="center" wrapText="1"/>
    </xf>
    <xf numFmtId="4" fontId="37" fillId="0" borderId="35" xfId="0" applyNumberFormat="1" applyFont="1" applyBorder="1" applyAlignment="1">
      <alignment vertical="center" wrapText="1"/>
    </xf>
    <xf numFmtId="4" fontId="37" fillId="0" borderId="33" xfId="0" applyNumberFormat="1" applyFont="1" applyBorder="1" applyAlignment="1">
      <alignment vertical="center" wrapText="1"/>
    </xf>
    <xf numFmtId="4" fontId="36" fillId="0" borderId="55" xfId="0" applyNumberFormat="1" applyFont="1" applyFill="1" applyBorder="1" applyAlignment="1">
      <alignment horizontal="right" vertical="center"/>
    </xf>
    <xf numFmtId="4" fontId="36" fillId="0" borderId="50" xfId="0" applyNumberFormat="1" applyFont="1" applyFill="1" applyBorder="1" applyAlignment="1" applyProtection="1">
      <alignment vertical="center"/>
      <protection locked="0"/>
    </xf>
    <xf numFmtId="4" fontId="36" fillId="0" borderId="56" xfId="0" applyNumberFormat="1" applyFont="1" applyBorder="1" applyAlignment="1">
      <alignment horizontal="right" vertical="center"/>
    </xf>
    <xf numFmtId="4" fontId="36" fillId="0" borderId="71" xfId="0" applyNumberFormat="1" applyFont="1" applyBorder="1" applyAlignment="1">
      <alignment horizontal="right" vertical="center"/>
    </xf>
    <xf numFmtId="4" fontId="37" fillId="0" borderId="23" xfId="0" applyNumberFormat="1" applyFont="1" applyBorder="1" applyAlignment="1">
      <alignment vertical="center"/>
    </xf>
    <xf numFmtId="4" fontId="37" fillId="0" borderId="67" xfId="0" applyNumberFormat="1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14" fontId="37" fillId="0" borderId="0" xfId="0" applyNumberFormat="1" applyFont="1" applyBorder="1" applyAlignment="1">
      <alignment horizontal="center" wrapText="1"/>
    </xf>
    <xf numFmtId="0" fontId="37" fillId="0" borderId="0" xfId="0" applyFont="1" applyBorder="1" applyAlignment="1">
      <alignment horizontal="center" wrapText="1"/>
    </xf>
  </cellXfs>
  <cellStyles count="158">
    <cellStyle name="20% — akcent 1" xfId="107" builtinId="30" customBuiltin="1"/>
    <cellStyle name="20% — akcent 1 2" xfId="134"/>
    <cellStyle name="20% — akcent 2" xfId="111" builtinId="34" customBuiltin="1"/>
    <cellStyle name="20% — akcent 2 2" xfId="136"/>
    <cellStyle name="20% — akcent 3" xfId="115" builtinId="38" customBuiltin="1"/>
    <cellStyle name="20% — akcent 3 2" xfId="138"/>
    <cellStyle name="20% — akcent 4" xfId="119" builtinId="42" customBuiltin="1"/>
    <cellStyle name="20% — akcent 4 2" xfId="140"/>
    <cellStyle name="20% — akcent 5" xfId="123" builtinId="46" customBuiltin="1"/>
    <cellStyle name="20% — akcent 5 2" xfId="142"/>
    <cellStyle name="20% — akcent 6" xfId="127" builtinId="50" customBuiltin="1"/>
    <cellStyle name="20% — akcent 6 2" xfId="144"/>
    <cellStyle name="40% — akcent 1" xfId="108" builtinId="31" customBuiltin="1"/>
    <cellStyle name="40% — akcent 1 2" xfId="135"/>
    <cellStyle name="40% — akcent 2" xfId="112" builtinId="35" customBuiltin="1"/>
    <cellStyle name="40% — akcent 2 2" xfId="137"/>
    <cellStyle name="40% — akcent 3" xfId="116" builtinId="39" customBuiltin="1"/>
    <cellStyle name="40% — akcent 3 2" xfId="139"/>
    <cellStyle name="40% — akcent 4" xfId="120" builtinId="43" customBuiltin="1"/>
    <cellStyle name="40% — akcent 4 2" xfId="141"/>
    <cellStyle name="40% — akcent 5" xfId="124" builtinId="47" customBuiltin="1"/>
    <cellStyle name="40% — akcent 5 2" xfId="143"/>
    <cellStyle name="40% — akcent 6" xfId="128" builtinId="51" customBuiltin="1"/>
    <cellStyle name="40% — akcent 6 2" xfId="145"/>
    <cellStyle name="60% — akcent 1" xfId="109" builtinId="32" customBuiltin="1"/>
    <cellStyle name="60% — akcent 2" xfId="113" builtinId="36" customBuiltin="1"/>
    <cellStyle name="60% — akcent 3" xfId="117" builtinId="40" customBuiltin="1"/>
    <cellStyle name="60% — akcent 4" xfId="121" builtinId="44" customBuiltin="1"/>
    <cellStyle name="60% — akcent 5" xfId="125" builtinId="48" customBuiltin="1"/>
    <cellStyle name="60% — akcent 6" xfId="129" builtinId="52" customBuiltin="1"/>
    <cellStyle name="Accent1" xfId="1"/>
    <cellStyle name="Accent1 - 20%" xfId="2"/>
    <cellStyle name="Accent1 - 40%" xfId="3"/>
    <cellStyle name="Accent1 - 60%" xfId="4"/>
    <cellStyle name="Accent2" xfId="5"/>
    <cellStyle name="Accent2 - 20%" xfId="6"/>
    <cellStyle name="Accent2 - 40%" xfId="7"/>
    <cellStyle name="Accent2 - 60%" xfId="8"/>
    <cellStyle name="Accent3" xfId="9"/>
    <cellStyle name="Accent3 - 20%" xfId="10"/>
    <cellStyle name="Accent3 - 40%" xfId="11"/>
    <cellStyle name="Accent3 - 60%" xfId="12"/>
    <cellStyle name="Accent4" xfId="13"/>
    <cellStyle name="Accent4 - 20%" xfId="14"/>
    <cellStyle name="Accent4 - 40%" xfId="15"/>
    <cellStyle name="Accent4 - 60%" xfId="16"/>
    <cellStyle name="Accent5" xfId="17"/>
    <cellStyle name="Accent5 - 20%" xfId="18"/>
    <cellStyle name="Accent5 - 40%" xfId="19"/>
    <cellStyle name="Accent5 - 60%" xfId="20"/>
    <cellStyle name="Accent6" xfId="21"/>
    <cellStyle name="Accent6 - 20%" xfId="22"/>
    <cellStyle name="Accent6 - 40%" xfId="23"/>
    <cellStyle name="Accent6 - 60%" xfId="24"/>
    <cellStyle name="Akcent 1" xfId="106" builtinId="29" customBuiltin="1"/>
    <cellStyle name="Akcent 2" xfId="110" builtinId="33" customBuiltin="1"/>
    <cellStyle name="Akcent 3" xfId="114" builtinId="37" customBuiltin="1"/>
    <cellStyle name="Akcent 4" xfId="118" builtinId="41" customBuiltin="1"/>
    <cellStyle name="Akcent 5" xfId="122" builtinId="45" customBuiltin="1"/>
    <cellStyle name="Akcent 6" xfId="126" builtinId="49" customBuiltin="1"/>
    <cellStyle name="Bad" xfId="25"/>
    <cellStyle name="Calculation" xfId="26"/>
    <cellStyle name="Check Cell" xfId="27"/>
    <cellStyle name="Dane wejściowe" xfId="98" builtinId="20" customBuiltin="1"/>
    <cellStyle name="Dane wyjściowe" xfId="99" builtinId="21" customBuiltin="1"/>
    <cellStyle name="Dobry" xfId="95" builtinId="26" customBuiltin="1"/>
    <cellStyle name="Emphasis 1" xfId="28"/>
    <cellStyle name="Emphasis 2" xfId="29"/>
    <cellStyle name="Emphasis 3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Komórka połączona" xfId="101" builtinId="24" customBuiltin="1"/>
    <cellStyle name="Komórka zaznaczona" xfId="102" builtinId="23" customBuiltin="1"/>
    <cellStyle name="Linked Cell" xfId="37"/>
    <cellStyle name="Nagłówek 1" xfId="91" builtinId="16" customBuiltin="1"/>
    <cellStyle name="Nagłówek 2" xfId="92" builtinId="17" customBuiltin="1"/>
    <cellStyle name="Nagłówek 3" xfId="93" builtinId="18" customBuiltin="1"/>
    <cellStyle name="Nagłówek 4" xfId="94" builtinId="19" customBuiltin="1"/>
    <cellStyle name="Neutral" xfId="38"/>
    <cellStyle name="Neutralny" xfId="97" builtinId="28" customBuiltin="1"/>
    <cellStyle name="Normal 3" xfId="39"/>
    <cellStyle name="Normalny" xfId="0" builtinId="0"/>
    <cellStyle name="Normalny 2" xfId="40"/>
    <cellStyle name="Normalny 3" xfId="41"/>
    <cellStyle name="Normalny 3 2" xfId="146"/>
    <cellStyle name="Normalny 4" xfId="88"/>
    <cellStyle name="Normalny 5" xfId="89"/>
    <cellStyle name="Normalny 6" xfId="130"/>
    <cellStyle name="Normalny 7" xfId="132"/>
    <cellStyle name="Normalny_dzielnice termin spr." xfId="42"/>
    <cellStyle name="Note" xfId="43"/>
    <cellStyle name="Note 2" xfId="147"/>
    <cellStyle name="Obliczenia" xfId="100" builtinId="22" customBuiltin="1"/>
    <cellStyle name="Output" xfId="44"/>
    <cellStyle name="SAPBEXaggData" xfId="45"/>
    <cellStyle name="SAPBEXaggDataEmph" xfId="46"/>
    <cellStyle name="SAPBEXaggItem" xfId="47"/>
    <cellStyle name="SAPBEXaggItemX" xfId="48"/>
    <cellStyle name="SAPBEXchaText" xfId="49"/>
    <cellStyle name="SAPBEXexcBad7" xfId="50"/>
    <cellStyle name="SAPBEXexcBad8" xfId="51"/>
    <cellStyle name="SAPBEXexcBad9" xfId="52"/>
    <cellStyle name="SAPBEXexcCritical4" xfId="53"/>
    <cellStyle name="SAPBEXexcCritical5" xfId="54"/>
    <cellStyle name="SAPBEXexcCritical6" xfId="55"/>
    <cellStyle name="SAPBEXexcGood1" xfId="56"/>
    <cellStyle name="SAPBEXexcGood2" xfId="57"/>
    <cellStyle name="SAPBEXexcGood3" xfId="58"/>
    <cellStyle name="SAPBEXfilterDrill" xfId="59"/>
    <cellStyle name="SAPBEXfilterItem" xfId="60"/>
    <cellStyle name="SAPBEXfilterText" xfId="61"/>
    <cellStyle name="SAPBEXformats" xfId="62"/>
    <cellStyle name="SAPBEXheaderItem" xfId="63"/>
    <cellStyle name="SAPBEXheaderText" xfId="64"/>
    <cellStyle name="SAPBEXHLevel0" xfId="65"/>
    <cellStyle name="SAPBEXHLevel0 2" xfId="148"/>
    <cellStyle name="SAPBEXHLevel0X" xfId="66"/>
    <cellStyle name="SAPBEXHLevel0X 2" xfId="149"/>
    <cellStyle name="SAPBEXHLevel1" xfId="67"/>
    <cellStyle name="SAPBEXHLevel1 2" xfId="150"/>
    <cellStyle name="SAPBEXHLevel1X" xfId="68"/>
    <cellStyle name="SAPBEXHLevel1X 2" xfId="151"/>
    <cellStyle name="SAPBEXHLevel2" xfId="69"/>
    <cellStyle name="SAPBEXHLevel2 2" xfId="152"/>
    <cellStyle name="SAPBEXHLevel2X" xfId="70"/>
    <cellStyle name="SAPBEXHLevel2X 2" xfId="153"/>
    <cellStyle name="SAPBEXHLevel3" xfId="71"/>
    <cellStyle name="SAPBEXHLevel3 2" xfId="154"/>
    <cellStyle name="SAPBEXHLevel3X" xfId="72"/>
    <cellStyle name="SAPBEXHLevel3X 2" xfId="155"/>
    <cellStyle name="SAPBEXinputData" xfId="73"/>
    <cellStyle name="SAPBEXinputData 2" xfId="156"/>
    <cellStyle name="SAPBEXresData" xfId="74"/>
    <cellStyle name="SAPBEXresDataEmph" xfId="75"/>
    <cellStyle name="SAPBEXresItem" xfId="76"/>
    <cellStyle name="SAPBEXresItemX" xfId="77"/>
    <cellStyle name="SAPBEXstdData" xfId="78"/>
    <cellStyle name="SAPBEXstdDataEmph" xfId="79"/>
    <cellStyle name="SAPBEXstdItem" xfId="80"/>
    <cellStyle name="SAPBEXstdItemX" xfId="81"/>
    <cellStyle name="SAPBEXtitle" xfId="82"/>
    <cellStyle name="SAPBEXundefined" xfId="83"/>
    <cellStyle name="Sheet Title" xfId="84"/>
    <cellStyle name="Suma" xfId="105" builtinId="25" customBuiltin="1"/>
    <cellStyle name="Tekst objaśnienia" xfId="104" builtinId="53" customBuiltin="1"/>
    <cellStyle name="Tekst ostrzeżenia" xfId="103" builtinId="11" customBuiltin="1"/>
    <cellStyle name="Total" xfId="85"/>
    <cellStyle name="Tytuł" xfId="90" builtinId="15" customBuiltin="1"/>
    <cellStyle name="Uwaga 2" xfId="131"/>
    <cellStyle name="Uwaga 3" xfId="133"/>
    <cellStyle name="Walutowy" xfId="86" builtinId="4"/>
    <cellStyle name="Walutowy 2" xfId="157"/>
    <cellStyle name="Warning Text" xfId="87"/>
    <cellStyle name="Zły" xfId="96" builtinId="27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file:///C:\Users\ojaroszek\Desktop\Rejestry%20i%20Deklaracje%202022\Bilans_2022\Za&#322;aczniki%20do%20bilansu_2022\zapisy%20kont\k.840_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Excel.Sheet.8">
    <oleItems>
      <mc:AlternateContent xmlns:mc="http://schemas.openxmlformats.org/markup-compatibility/2006">
        <mc:Choice Requires="x14">
          <x14:oleItem name="!k.840_2022!W37K4:W38K4" advise="1">
            <x14:values rows="2">
              <value>
                <val>2834562.59</val>
              </value>
              <value>
                <val>24922.959999999999</val>
              </value>
            </x14:values>
          </x14:oleItem>
        </mc:Choice>
        <mc:Fallback>
          <oleItem name="!k.840_2022!W37K4:W38K4" advise="1"/>
        </mc:Fallback>
      </mc:AlternateContent>
    </oleItems>
  </oleLin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43"/>
  <sheetViews>
    <sheetView topLeftCell="A37" zoomScaleNormal="100" workbookViewId="0">
      <selection activeCell="H52" sqref="H52"/>
    </sheetView>
  </sheetViews>
  <sheetFormatPr defaultRowHeight="12.75" x14ac:dyDescent="0.2"/>
  <cols>
    <col min="1" max="1" width="35.7109375" style="33" customWidth="1"/>
    <col min="2" max="2" width="16.28515625" style="107" customWidth="1"/>
    <col min="3" max="3" width="16.28515625" style="34" customWidth="1"/>
    <col min="4" max="4" width="35.7109375" style="34" customWidth="1"/>
    <col min="5" max="5" width="16.28515625" style="107" customWidth="1"/>
    <col min="6" max="6" width="16.28515625" style="34" customWidth="1"/>
    <col min="7" max="7" width="15.42578125" style="86" bestFit="1" customWidth="1"/>
    <col min="8" max="8" width="14.42578125" style="33" bestFit="1" customWidth="1"/>
    <col min="9" max="10" width="13" style="33" customWidth="1"/>
    <col min="11" max="256" width="9.140625" style="33"/>
    <col min="257" max="257" width="35.7109375" style="33" customWidth="1"/>
    <col min="258" max="259" width="16.28515625" style="33" customWidth="1"/>
    <col min="260" max="260" width="35.7109375" style="33" customWidth="1"/>
    <col min="261" max="262" width="16.28515625" style="33" customWidth="1"/>
    <col min="263" max="263" width="15.42578125" style="33" bestFit="1" customWidth="1"/>
    <col min="264" max="264" width="14.42578125" style="33" bestFit="1" customWidth="1"/>
    <col min="265" max="512" width="9.140625" style="33"/>
    <col min="513" max="513" width="35.7109375" style="33" customWidth="1"/>
    <col min="514" max="515" width="16.28515625" style="33" customWidth="1"/>
    <col min="516" max="516" width="35.7109375" style="33" customWidth="1"/>
    <col min="517" max="518" width="16.28515625" style="33" customWidth="1"/>
    <col min="519" max="519" width="15.42578125" style="33" bestFit="1" customWidth="1"/>
    <col min="520" max="520" width="14.42578125" style="33" bestFit="1" customWidth="1"/>
    <col min="521" max="768" width="9.140625" style="33"/>
    <col min="769" max="769" width="35.7109375" style="33" customWidth="1"/>
    <col min="770" max="771" width="16.28515625" style="33" customWidth="1"/>
    <col min="772" max="772" width="35.7109375" style="33" customWidth="1"/>
    <col min="773" max="774" width="16.28515625" style="33" customWidth="1"/>
    <col min="775" max="775" width="15.42578125" style="33" bestFit="1" customWidth="1"/>
    <col min="776" max="776" width="14.42578125" style="33" bestFit="1" customWidth="1"/>
    <col min="777" max="1024" width="9.140625" style="33"/>
    <col min="1025" max="1025" width="35.7109375" style="33" customWidth="1"/>
    <col min="1026" max="1027" width="16.28515625" style="33" customWidth="1"/>
    <col min="1028" max="1028" width="35.7109375" style="33" customWidth="1"/>
    <col min="1029" max="1030" width="16.28515625" style="33" customWidth="1"/>
    <col min="1031" max="1031" width="15.42578125" style="33" bestFit="1" customWidth="1"/>
    <col min="1032" max="1032" width="14.42578125" style="33" bestFit="1" customWidth="1"/>
    <col min="1033" max="1280" width="9.140625" style="33"/>
    <col min="1281" max="1281" width="35.7109375" style="33" customWidth="1"/>
    <col min="1282" max="1283" width="16.28515625" style="33" customWidth="1"/>
    <col min="1284" max="1284" width="35.7109375" style="33" customWidth="1"/>
    <col min="1285" max="1286" width="16.28515625" style="33" customWidth="1"/>
    <col min="1287" max="1287" width="15.42578125" style="33" bestFit="1" customWidth="1"/>
    <col min="1288" max="1288" width="14.42578125" style="33" bestFit="1" customWidth="1"/>
    <col min="1289" max="1536" width="9.140625" style="33"/>
    <col min="1537" max="1537" width="35.7109375" style="33" customWidth="1"/>
    <col min="1538" max="1539" width="16.28515625" style="33" customWidth="1"/>
    <col min="1540" max="1540" width="35.7109375" style="33" customWidth="1"/>
    <col min="1541" max="1542" width="16.28515625" style="33" customWidth="1"/>
    <col min="1543" max="1543" width="15.42578125" style="33" bestFit="1" customWidth="1"/>
    <col min="1544" max="1544" width="14.42578125" style="33" bestFit="1" customWidth="1"/>
    <col min="1545" max="1792" width="9.140625" style="33"/>
    <col min="1793" max="1793" width="35.7109375" style="33" customWidth="1"/>
    <col min="1794" max="1795" width="16.28515625" style="33" customWidth="1"/>
    <col min="1796" max="1796" width="35.7109375" style="33" customWidth="1"/>
    <col min="1797" max="1798" width="16.28515625" style="33" customWidth="1"/>
    <col min="1799" max="1799" width="15.42578125" style="33" bestFit="1" customWidth="1"/>
    <col min="1800" max="1800" width="14.42578125" style="33" bestFit="1" customWidth="1"/>
    <col min="1801" max="2048" width="9.140625" style="33"/>
    <col min="2049" max="2049" width="35.7109375" style="33" customWidth="1"/>
    <col min="2050" max="2051" width="16.28515625" style="33" customWidth="1"/>
    <col min="2052" max="2052" width="35.7109375" style="33" customWidth="1"/>
    <col min="2053" max="2054" width="16.28515625" style="33" customWidth="1"/>
    <col min="2055" max="2055" width="15.42578125" style="33" bestFit="1" customWidth="1"/>
    <col min="2056" max="2056" width="14.42578125" style="33" bestFit="1" customWidth="1"/>
    <col min="2057" max="2304" width="9.140625" style="33"/>
    <col min="2305" max="2305" width="35.7109375" style="33" customWidth="1"/>
    <col min="2306" max="2307" width="16.28515625" style="33" customWidth="1"/>
    <col min="2308" max="2308" width="35.7109375" style="33" customWidth="1"/>
    <col min="2309" max="2310" width="16.28515625" style="33" customWidth="1"/>
    <col min="2311" max="2311" width="15.42578125" style="33" bestFit="1" customWidth="1"/>
    <col min="2312" max="2312" width="14.42578125" style="33" bestFit="1" customWidth="1"/>
    <col min="2313" max="2560" width="9.140625" style="33"/>
    <col min="2561" max="2561" width="35.7109375" style="33" customWidth="1"/>
    <col min="2562" max="2563" width="16.28515625" style="33" customWidth="1"/>
    <col min="2564" max="2564" width="35.7109375" style="33" customWidth="1"/>
    <col min="2565" max="2566" width="16.28515625" style="33" customWidth="1"/>
    <col min="2567" max="2567" width="15.42578125" style="33" bestFit="1" customWidth="1"/>
    <col min="2568" max="2568" width="14.42578125" style="33" bestFit="1" customWidth="1"/>
    <col min="2569" max="2816" width="9.140625" style="33"/>
    <col min="2817" max="2817" width="35.7109375" style="33" customWidth="1"/>
    <col min="2818" max="2819" width="16.28515625" style="33" customWidth="1"/>
    <col min="2820" max="2820" width="35.7109375" style="33" customWidth="1"/>
    <col min="2821" max="2822" width="16.28515625" style="33" customWidth="1"/>
    <col min="2823" max="2823" width="15.42578125" style="33" bestFit="1" customWidth="1"/>
    <col min="2824" max="2824" width="14.42578125" style="33" bestFit="1" customWidth="1"/>
    <col min="2825" max="3072" width="9.140625" style="33"/>
    <col min="3073" max="3073" width="35.7109375" style="33" customWidth="1"/>
    <col min="3074" max="3075" width="16.28515625" style="33" customWidth="1"/>
    <col min="3076" max="3076" width="35.7109375" style="33" customWidth="1"/>
    <col min="3077" max="3078" width="16.28515625" style="33" customWidth="1"/>
    <col min="3079" max="3079" width="15.42578125" style="33" bestFit="1" customWidth="1"/>
    <col min="3080" max="3080" width="14.42578125" style="33" bestFit="1" customWidth="1"/>
    <col min="3081" max="3328" width="9.140625" style="33"/>
    <col min="3329" max="3329" width="35.7109375" style="33" customWidth="1"/>
    <col min="3330" max="3331" width="16.28515625" style="33" customWidth="1"/>
    <col min="3332" max="3332" width="35.7109375" style="33" customWidth="1"/>
    <col min="3333" max="3334" width="16.28515625" style="33" customWidth="1"/>
    <col min="3335" max="3335" width="15.42578125" style="33" bestFit="1" customWidth="1"/>
    <col min="3336" max="3336" width="14.42578125" style="33" bestFit="1" customWidth="1"/>
    <col min="3337" max="3584" width="9.140625" style="33"/>
    <col min="3585" max="3585" width="35.7109375" style="33" customWidth="1"/>
    <col min="3586" max="3587" width="16.28515625" style="33" customWidth="1"/>
    <col min="3588" max="3588" width="35.7109375" style="33" customWidth="1"/>
    <col min="3589" max="3590" width="16.28515625" style="33" customWidth="1"/>
    <col min="3591" max="3591" width="15.42578125" style="33" bestFit="1" customWidth="1"/>
    <col min="3592" max="3592" width="14.42578125" style="33" bestFit="1" customWidth="1"/>
    <col min="3593" max="3840" width="9.140625" style="33"/>
    <col min="3841" max="3841" width="35.7109375" style="33" customWidth="1"/>
    <col min="3842" max="3843" width="16.28515625" style="33" customWidth="1"/>
    <col min="3844" max="3844" width="35.7109375" style="33" customWidth="1"/>
    <col min="3845" max="3846" width="16.28515625" style="33" customWidth="1"/>
    <col min="3847" max="3847" width="15.42578125" style="33" bestFit="1" customWidth="1"/>
    <col min="3848" max="3848" width="14.42578125" style="33" bestFit="1" customWidth="1"/>
    <col min="3849" max="4096" width="9.140625" style="33"/>
    <col min="4097" max="4097" width="35.7109375" style="33" customWidth="1"/>
    <col min="4098" max="4099" width="16.28515625" style="33" customWidth="1"/>
    <col min="4100" max="4100" width="35.7109375" style="33" customWidth="1"/>
    <col min="4101" max="4102" width="16.28515625" style="33" customWidth="1"/>
    <col min="4103" max="4103" width="15.42578125" style="33" bestFit="1" customWidth="1"/>
    <col min="4104" max="4104" width="14.42578125" style="33" bestFit="1" customWidth="1"/>
    <col min="4105" max="4352" width="9.140625" style="33"/>
    <col min="4353" max="4353" width="35.7109375" style="33" customWidth="1"/>
    <col min="4354" max="4355" width="16.28515625" style="33" customWidth="1"/>
    <col min="4356" max="4356" width="35.7109375" style="33" customWidth="1"/>
    <col min="4357" max="4358" width="16.28515625" style="33" customWidth="1"/>
    <col min="4359" max="4359" width="15.42578125" style="33" bestFit="1" customWidth="1"/>
    <col min="4360" max="4360" width="14.42578125" style="33" bestFit="1" customWidth="1"/>
    <col min="4361" max="4608" width="9.140625" style="33"/>
    <col min="4609" max="4609" width="35.7109375" style="33" customWidth="1"/>
    <col min="4610" max="4611" width="16.28515625" style="33" customWidth="1"/>
    <col min="4612" max="4612" width="35.7109375" style="33" customWidth="1"/>
    <col min="4613" max="4614" width="16.28515625" style="33" customWidth="1"/>
    <col min="4615" max="4615" width="15.42578125" style="33" bestFit="1" customWidth="1"/>
    <col min="4616" max="4616" width="14.42578125" style="33" bestFit="1" customWidth="1"/>
    <col min="4617" max="4864" width="9.140625" style="33"/>
    <col min="4865" max="4865" width="35.7109375" style="33" customWidth="1"/>
    <col min="4866" max="4867" width="16.28515625" style="33" customWidth="1"/>
    <col min="4868" max="4868" width="35.7109375" style="33" customWidth="1"/>
    <col min="4869" max="4870" width="16.28515625" style="33" customWidth="1"/>
    <col min="4871" max="4871" width="15.42578125" style="33" bestFit="1" customWidth="1"/>
    <col min="4872" max="4872" width="14.42578125" style="33" bestFit="1" customWidth="1"/>
    <col min="4873" max="5120" width="9.140625" style="33"/>
    <col min="5121" max="5121" width="35.7109375" style="33" customWidth="1"/>
    <col min="5122" max="5123" width="16.28515625" style="33" customWidth="1"/>
    <col min="5124" max="5124" width="35.7109375" style="33" customWidth="1"/>
    <col min="5125" max="5126" width="16.28515625" style="33" customWidth="1"/>
    <col min="5127" max="5127" width="15.42578125" style="33" bestFit="1" customWidth="1"/>
    <col min="5128" max="5128" width="14.42578125" style="33" bestFit="1" customWidth="1"/>
    <col min="5129" max="5376" width="9.140625" style="33"/>
    <col min="5377" max="5377" width="35.7109375" style="33" customWidth="1"/>
    <col min="5378" max="5379" width="16.28515625" style="33" customWidth="1"/>
    <col min="5380" max="5380" width="35.7109375" style="33" customWidth="1"/>
    <col min="5381" max="5382" width="16.28515625" style="33" customWidth="1"/>
    <col min="5383" max="5383" width="15.42578125" style="33" bestFit="1" customWidth="1"/>
    <col min="5384" max="5384" width="14.42578125" style="33" bestFit="1" customWidth="1"/>
    <col min="5385" max="5632" width="9.140625" style="33"/>
    <col min="5633" max="5633" width="35.7109375" style="33" customWidth="1"/>
    <col min="5634" max="5635" width="16.28515625" style="33" customWidth="1"/>
    <col min="5636" max="5636" width="35.7109375" style="33" customWidth="1"/>
    <col min="5637" max="5638" width="16.28515625" style="33" customWidth="1"/>
    <col min="5639" max="5639" width="15.42578125" style="33" bestFit="1" customWidth="1"/>
    <col min="5640" max="5640" width="14.42578125" style="33" bestFit="1" customWidth="1"/>
    <col min="5641" max="5888" width="9.140625" style="33"/>
    <col min="5889" max="5889" width="35.7109375" style="33" customWidth="1"/>
    <col min="5890" max="5891" width="16.28515625" style="33" customWidth="1"/>
    <col min="5892" max="5892" width="35.7109375" style="33" customWidth="1"/>
    <col min="5893" max="5894" width="16.28515625" style="33" customWidth="1"/>
    <col min="5895" max="5895" width="15.42578125" style="33" bestFit="1" customWidth="1"/>
    <col min="5896" max="5896" width="14.42578125" style="33" bestFit="1" customWidth="1"/>
    <col min="5897" max="6144" width="9.140625" style="33"/>
    <col min="6145" max="6145" width="35.7109375" style="33" customWidth="1"/>
    <col min="6146" max="6147" width="16.28515625" style="33" customWidth="1"/>
    <col min="6148" max="6148" width="35.7109375" style="33" customWidth="1"/>
    <col min="6149" max="6150" width="16.28515625" style="33" customWidth="1"/>
    <col min="6151" max="6151" width="15.42578125" style="33" bestFit="1" customWidth="1"/>
    <col min="6152" max="6152" width="14.42578125" style="33" bestFit="1" customWidth="1"/>
    <col min="6153" max="6400" width="9.140625" style="33"/>
    <col min="6401" max="6401" width="35.7109375" style="33" customWidth="1"/>
    <col min="6402" max="6403" width="16.28515625" style="33" customWidth="1"/>
    <col min="6404" max="6404" width="35.7109375" style="33" customWidth="1"/>
    <col min="6405" max="6406" width="16.28515625" style="33" customWidth="1"/>
    <col min="6407" max="6407" width="15.42578125" style="33" bestFit="1" customWidth="1"/>
    <col min="6408" max="6408" width="14.42578125" style="33" bestFit="1" customWidth="1"/>
    <col min="6409" max="6656" width="9.140625" style="33"/>
    <col min="6657" max="6657" width="35.7109375" style="33" customWidth="1"/>
    <col min="6658" max="6659" width="16.28515625" style="33" customWidth="1"/>
    <col min="6660" max="6660" width="35.7109375" style="33" customWidth="1"/>
    <col min="6661" max="6662" width="16.28515625" style="33" customWidth="1"/>
    <col min="6663" max="6663" width="15.42578125" style="33" bestFit="1" customWidth="1"/>
    <col min="6664" max="6664" width="14.42578125" style="33" bestFit="1" customWidth="1"/>
    <col min="6665" max="6912" width="9.140625" style="33"/>
    <col min="6913" max="6913" width="35.7109375" style="33" customWidth="1"/>
    <col min="6914" max="6915" width="16.28515625" style="33" customWidth="1"/>
    <col min="6916" max="6916" width="35.7109375" style="33" customWidth="1"/>
    <col min="6917" max="6918" width="16.28515625" style="33" customWidth="1"/>
    <col min="6919" max="6919" width="15.42578125" style="33" bestFit="1" customWidth="1"/>
    <col min="6920" max="6920" width="14.42578125" style="33" bestFit="1" customWidth="1"/>
    <col min="6921" max="7168" width="9.140625" style="33"/>
    <col min="7169" max="7169" width="35.7109375" style="33" customWidth="1"/>
    <col min="7170" max="7171" width="16.28515625" style="33" customWidth="1"/>
    <col min="7172" max="7172" width="35.7109375" style="33" customWidth="1"/>
    <col min="7173" max="7174" width="16.28515625" style="33" customWidth="1"/>
    <col min="7175" max="7175" width="15.42578125" style="33" bestFit="1" customWidth="1"/>
    <col min="7176" max="7176" width="14.42578125" style="33" bestFit="1" customWidth="1"/>
    <col min="7177" max="7424" width="9.140625" style="33"/>
    <col min="7425" max="7425" width="35.7109375" style="33" customWidth="1"/>
    <col min="7426" max="7427" width="16.28515625" style="33" customWidth="1"/>
    <col min="7428" max="7428" width="35.7109375" style="33" customWidth="1"/>
    <col min="7429" max="7430" width="16.28515625" style="33" customWidth="1"/>
    <col min="7431" max="7431" width="15.42578125" style="33" bestFit="1" customWidth="1"/>
    <col min="7432" max="7432" width="14.42578125" style="33" bestFit="1" customWidth="1"/>
    <col min="7433" max="7680" width="9.140625" style="33"/>
    <col min="7681" max="7681" width="35.7109375" style="33" customWidth="1"/>
    <col min="7682" max="7683" width="16.28515625" style="33" customWidth="1"/>
    <col min="7684" max="7684" width="35.7109375" style="33" customWidth="1"/>
    <col min="7685" max="7686" width="16.28515625" style="33" customWidth="1"/>
    <col min="7687" max="7687" width="15.42578125" style="33" bestFit="1" customWidth="1"/>
    <col min="7688" max="7688" width="14.42578125" style="33" bestFit="1" customWidth="1"/>
    <col min="7689" max="7936" width="9.140625" style="33"/>
    <col min="7937" max="7937" width="35.7109375" style="33" customWidth="1"/>
    <col min="7938" max="7939" width="16.28515625" style="33" customWidth="1"/>
    <col min="7940" max="7940" width="35.7109375" style="33" customWidth="1"/>
    <col min="7941" max="7942" width="16.28515625" style="33" customWidth="1"/>
    <col min="7943" max="7943" width="15.42578125" style="33" bestFit="1" customWidth="1"/>
    <col min="7944" max="7944" width="14.42578125" style="33" bestFit="1" customWidth="1"/>
    <col min="7945" max="8192" width="9.140625" style="33"/>
    <col min="8193" max="8193" width="35.7109375" style="33" customWidth="1"/>
    <col min="8194" max="8195" width="16.28515625" style="33" customWidth="1"/>
    <col min="8196" max="8196" width="35.7109375" style="33" customWidth="1"/>
    <col min="8197" max="8198" width="16.28515625" style="33" customWidth="1"/>
    <col min="8199" max="8199" width="15.42578125" style="33" bestFit="1" customWidth="1"/>
    <col min="8200" max="8200" width="14.42578125" style="33" bestFit="1" customWidth="1"/>
    <col min="8201" max="8448" width="9.140625" style="33"/>
    <col min="8449" max="8449" width="35.7109375" style="33" customWidth="1"/>
    <col min="8450" max="8451" width="16.28515625" style="33" customWidth="1"/>
    <col min="8452" max="8452" width="35.7109375" style="33" customWidth="1"/>
    <col min="8453" max="8454" width="16.28515625" style="33" customWidth="1"/>
    <col min="8455" max="8455" width="15.42578125" style="33" bestFit="1" customWidth="1"/>
    <col min="8456" max="8456" width="14.42578125" style="33" bestFit="1" customWidth="1"/>
    <col min="8457" max="8704" width="9.140625" style="33"/>
    <col min="8705" max="8705" width="35.7109375" style="33" customWidth="1"/>
    <col min="8706" max="8707" width="16.28515625" style="33" customWidth="1"/>
    <col min="8708" max="8708" width="35.7109375" style="33" customWidth="1"/>
    <col min="8709" max="8710" width="16.28515625" style="33" customWidth="1"/>
    <col min="8711" max="8711" width="15.42578125" style="33" bestFit="1" customWidth="1"/>
    <col min="8712" max="8712" width="14.42578125" style="33" bestFit="1" customWidth="1"/>
    <col min="8713" max="8960" width="9.140625" style="33"/>
    <col min="8961" max="8961" width="35.7109375" style="33" customWidth="1"/>
    <col min="8962" max="8963" width="16.28515625" style="33" customWidth="1"/>
    <col min="8964" max="8964" width="35.7109375" style="33" customWidth="1"/>
    <col min="8965" max="8966" width="16.28515625" style="33" customWidth="1"/>
    <col min="8967" max="8967" width="15.42578125" style="33" bestFit="1" customWidth="1"/>
    <col min="8968" max="8968" width="14.42578125" style="33" bestFit="1" customWidth="1"/>
    <col min="8969" max="9216" width="9.140625" style="33"/>
    <col min="9217" max="9217" width="35.7109375" style="33" customWidth="1"/>
    <col min="9218" max="9219" width="16.28515625" style="33" customWidth="1"/>
    <col min="9220" max="9220" width="35.7109375" style="33" customWidth="1"/>
    <col min="9221" max="9222" width="16.28515625" style="33" customWidth="1"/>
    <col min="9223" max="9223" width="15.42578125" style="33" bestFit="1" customWidth="1"/>
    <col min="9224" max="9224" width="14.42578125" style="33" bestFit="1" customWidth="1"/>
    <col min="9225" max="9472" width="9.140625" style="33"/>
    <col min="9473" max="9473" width="35.7109375" style="33" customWidth="1"/>
    <col min="9474" max="9475" width="16.28515625" style="33" customWidth="1"/>
    <col min="9476" max="9476" width="35.7109375" style="33" customWidth="1"/>
    <col min="9477" max="9478" width="16.28515625" style="33" customWidth="1"/>
    <col min="9479" max="9479" width="15.42578125" style="33" bestFit="1" customWidth="1"/>
    <col min="9480" max="9480" width="14.42578125" style="33" bestFit="1" customWidth="1"/>
    <col min="9481" max="9728" width="9.140625" style="33"/>
    <col min="9729" max="9729" width="35.7109375" style="33" customWidth="1"/>
    <col min="9730" max="9731" width="16.28515625" style="33" customWidth="1"/>
    <col min="9732" max="9732" width="35.7109375" style="33" customWidth="1"/>
    <col min="9733" max="9734" width="16.28515625" style="33" customWidth="1"/>
    <col min="9735" max="9735" width="15.42578125" style="33" bestFit="1" customWidth="1"/>
    <col min="9736" max="9736" width="14.42578125" style="33" bestFit="1" customWidth="1"/>
    <col min="9737" max="9984" width="9.140625" style="33"/>
    <col min="9985" max="9985" width="35.7109375" style="33" customWidth="1"/>
    <col min="9986" max="9987" width="16.28515625" style="33" customWidth="1"/>
    <col min="9988" max="9988" width="35.7109375" style="33" customWidth="1"/>
    <col min="9989" max="9990" width="16.28515625" style="33" customWidth="1"/>
    <col min="9991" max="9991" width="15.42578125" style="33" bestFit="1" customWidth="1"/>
    <col min="9992" max="9992" width="14.42578125" style="33" bestFit="1" customWidth="1"/>
    <col min="9993" max="10240" width="9.140625" style="33"/>
    <col min="10241" max="10241" width="35.7109375" style="33" customWidth="1"/>
    <col min="10242" max="10243" width="16.28515625" style="33" customWidth="1"/>
    <col min="10244" max="10244" width="35.7109375" style="33" customWidth="1"/>
    <col min="10245" max="10246" width="16.28515625" style="33" customWidth="1"/>
    <col min="10247" max="10247" width="15.42578125" style="33" bestFit="1" customWidth="1"/>
    <col min="10248" max="10248" width="14.42578125" style="33" bestFit="1" customWidth="1"/>
    <col min="10249" max="10496" width="9.140625" style="33"/>
    <col min="10497" max="10497" width="35.7109375" style="33" customWidth="1"/>
    <col min="10498" max="10499" width="16.28515625" style="33" customWidth="1"/>
    <col min="10500" max="10500" width="35.7109375" style="33" customWidth="1"/>
    <col min="10501" max="10502" width="16.28515625" style="33" customWidth="1"/>
    <col min="10503" max="10503" width="15.42578125" style="33" bestFit="1" customWidth="1"/>
    <col min="10504" max="10504" width="14.42578125" style="33" bestFit="1" customWidth="1"/>
    <col min="10505" max="10752" width="9.140625" style="33"/>
    <col min="10753" max="10753" width="35.7109375" style="33" customWidth="1"/>
    <col min="10754" max="10755" width="16.28515625" style="33" customWidth="1"/>
    <col min="10756" max="10756" width="35.7109375" style="33" customWidth="1"/>
    <col min="10757" max="10758" width="16.28515625" style="33" customWidth="1"/>
    <col min="10759" max="10759" width="15.42578125" style="33" bestFit="1" customWidth="1"/>
    <col min="10760" max="10760" width="14.42578125" style="33" bestFit="1" customWidth="1"/>
    <col min="10761" max="11008" width="9.140625" style="33"/>
    <col min="11009" max="11009" width="35.7109375" style="33" customWidth="1"/>
    <col min="11010" max="11011" width="16.28515625" style="33" customWidth="1"/>
    <col min="11012" max="11012" width="35.7109375" style="33" customWidth="1"/>
    <col min="11013" max="11014" width="16.28515625" style="33" customWidth="1"/>
    <col min="11015" max="11015" width="15.42578125" style="33" bestFit="1" customWidth="1"/>
    <col min="11016" max="11016" width="14.42578125" style="33" bestFit="1" customWidth="1"/>
    <col min="11017" max="11264" width="9.140625" style="33"/>
    <col min="11265" max="11265" width="35.7109375" style="33" customWidth="1"/>
    <col min="11266" max="11267" width="16.28515625" style="33" customWidth="1"/>
    <col min="11268" max="11268" width="35.7109375" style="33" customWidth="1"/>
    <col min="11269" max="11270" width="16.28515625" style="33" customWidth="1"/>
    <col min="11271" max="11271" width="15.42578125" style="33" bestFit="1" customWidth="1"/>
    <col min="11272" max="11272" width="14.42578125" style="33" bestFit="1" customWidth="1"/>
    <col min="11273" max="11520" width="9.140625" style="33"/>
    <col min="11521" max="11521" width="35.7109375" style="33" customWidth="1"/>
    <col min="11522" max="11523" width="16.28515625" style="33" customWidth="1"/>
    <col min="11524" max="11524" width="35.7109375" style="33" customWidth="1"/>
    <col min="11525" max="11526" width="16.28515625" style="33" customWidth="1"/>
    <col min="11527" max="11527" width="15.42578125" style="33" bestFit="1" customWidth="1"/>
    <col min="11528" max="11528" width="14.42578125" style="33" bestFit="1" customWidth="1"/>
    <col min="11529" max="11776" width="9.140625" style="33"/>
    <col min="11777" max="11777" width="35.7109375" style="33" customWidth="1"/>
    <col min="11778" max="11779" width="16.28515625" style="33" customWidth="1"/>
    <col min="11780" max="11780" width="35.7109375" style="33" customWidth="1"/>
    <col min="11781" max="11782" width="16.28515625" style="33" customWidth="1"/>
    <col min="11783" max="11783" width="15.42578125" style="33" bestFit="1" customWidth="1"/>
    <col min="11784" max="11784" width="14.42578125" style="33" bestFit="1" customWidth="1"/>
    <col min="11785" max="12032" width="9.140625" style="33"/>
    <col min="12033" max="12033" width="35.7109375" style="33" customWidth="1"/>
    <col min="12034" max="12035" width="16.28515625" style="33" customWidth="1"/>
    <col min="12036" max="12036" width="35.7109375" style="33" customWidth="1"/>
    <col min="12037" max="12038" width="16.28515625" style="33" customWidth="1"/>
    <col min="12039" max="12039" width="15.42578125" style="33" bestFit="1" customWidth="1"/>
    <col min="12040" max="12040" width="14.42578125" style="33" bestFit="1" customWidth="1"/>
    <col min="12041" max="12288" width="9.140625" style="33"/>
    <col min="12289" max="12289" width="35.7109375" style="33" customWidth="1"/>
    <col min="12290" max="12291" width="16.28515625" style="33" customWidth="1"/>
    <col min="12292" max="12292" width="35.7109375" style="33" customWidth="1"/>
    <col min="12293" max="12294" width="16.28515625" style="33" customWidth="1"/>
    <col min="12295" max="12295" width="15.42578125" style="33" bestFit="1" customWidth="1"/>
    <col min="12296" max="12296" width="14.42578125" style="33" bestFit="1" customWidth="1"/>
    <col min="12297" max="12544" width="9.140625" style="33"/>
    <col min="12545" max="12545" width="35.7109375" style="33" customWidth="1"/>
    <col min="12546" max="12547" width="16.28515625" style="33" customWidth="1"/>
    <col min="12548" max="12548" width="35.7109375" style="33" customWidth="1"/>
    <col min="12549" max="12550" width="16.28515625" style="33" customWidth="1"/>
    <col min="12551" max="12551" width="15.42578125" style="33" bestFit="1" customWidth="1"/>
    <col min="12552" max="12552" width="14.42578125" style="33" bestFit="1" customWidth="1"/>
    <col min="12553" max="12800" width="9.140625" style="33"/>
    <col min="12801" max="12801" width="35.7109375" style="33" customWidth="1"/>
    <col min="12802" max="12803" width="16.28515625" style="33" customWidth="1"/>
    <col min="12804" max="12804" width="35.7109375" style="33" customWidth="1"/>
    <col min="12805" max="12806" width="16.28515625" style="33" customWidth="1"/>
    <col min="12807" max="12807" width="15.42578125" style="33" bestFit="1" customWidth="1"/>
    <col min="12808" max="12808" width="14.42578125" style="33" bestFit="1" customWidth="1"/>
    <col min="12809" max="13056" width="9.140625" style="33"/>
    <col min="13057" max="13057" width="35.7109375" style="33" customWidth="1"/>
    <col min="13058" max="13059" width="16.28515625" style="33" customWidth="1"/>
    <col min="13060" max="13060" width="35.7109375" style="33" customWidth="1"/>
    <col min="13061" max="13062" width="16.28515625" style="33" customWidth="1"/>
    <col min="13063" max="13063" width="15.42578125" style="33" bestFit="1" customWidth="1"/>
    <col min="13064" max="13064" width="14.42578125" style="33" bestFit="1" customWidth="1"/>
    <col min="13065" max="13312" width="9.140625" style="33"/>
    <col min="13313" max="13313" width="35.7109375" style="33" customWidth="1"/>
    <col min="13314" max="13315" width="16.28515625" style="33" customWidth="1"/>
    <col min="13316" max="13316" width="35.7109375" style="33" customWidth="1"/>
    <col min="13317" max="13318" width="16.28515625" style="33" customWidth="1"/>
    <col min="13319" max="13319" width="15.42578125" style="33" bestFit="1" customWidth="1"/>
    <col min="13320" max="13320" width="14.42578125" style="33" bestFit="1" customWidth="1"/>
    <col min="13321" max="13568" width="9.140625" style="33"/>
    <col min="13569" max="13569" width="35.7109375" style="33" customWidth="1"/>
    <col min="13570" max="13571" width="16.28515625" style="33" customWidth="1"/>
    <col min="13572" max="13572" width="35.7109375" style="33" customWidth="1"/>
    <col min="13573" max="13574" width="16.28515625" style="33" customWidth="1"/>
    <col min="13575" max="13575" width="15.42578125" style="33" bestFit="1" customWidth="1"/>
    <col min="13576" max="13576" width="14.42578125" style="33" bestFit="1" customWidth="1"/>
    <col min="13577" max="13824" width="9.140625" style="33"/>
    <col min="13825" max="13825" width="35.7109375" style="33" customWidth="1"/>
    <col min="13826" max="13827" width="16.28515625" style="33" customWidth="1"/>
    <col min="13828" max="13828" width="35.7109375" style="33" customWidth="1"/>
    <col min="13829" max="13830" width="16.28515625" style="33" customWidth="1"/>
    <col min="13831" max="13831" width="15.42578125" style="33" bestFit="1" customWidth="1"/>
    <col min="13832" max="13832" width="14.42578125" style="33" bestFit="1" customWidth="1"/>
    <col min="13833" max="14080" width="9.140625" style="33"/>
    <col min="14081" max="14081" width="35.7109375" style="33" customWidth="1"/>
    <col min="14082" max="14083" width="16.28515625" style="33" customWidth="1"/>
    <col min="14084" max="14084" width="35.7109375" style="33" customWidth="1"/>
    <col min="14085" max="14086" width="16.28515625" style="33" customWidth="1"/>
    <col min="14087" max="14087" width="15.42578125" style="33" bestFit="1" customWidth="1"/>
    <col min="14088" max="14088" width="14.42578125" style="33" bestFit="1" customWidth="1"/>
    <col min="14089" max="14336" width="9.140625" style="33"/>
    <col min="14337" max="14337" width="35.7109375" style="33" customWidth="1"/>
    <col min="14338" max="14339" width="16.28515625" style="33" customWidth="1"/>
    <col min="14340" max="14340" width="35.7109375" style="33" customWidth="1"/>
    <col min="14341" max="14342" width="16.28515625" style="33" customWidth="1"/>
    <col min="14343" max="14343" width="15.42578125" style="33" bestFit="1" customWidth="1"/>
    <col min="14344" max="14344" width="14.42578125" style="33" bestFit="1" customWidth="1"/>
    <col min="14345" max="14592" width="9.140625" style="33"/>
    <col min="14593" max="14593" width="35.7109375" style="33" customWidth="1"/>
    <col min="14594" max="14595" width="16.28515625" style="33" customWidth="1"/>
    <col min="14596" max="14596" width="35.7109375" style="33" customWidth="1"/>
    <col min="14597" max="14598" width="16.28515625" style="33" customWidth="1"/>
    <col min="14599" max="14599" width="15.42578125" style="33" bestFit="1" customWidth="1"/>
    <col min="14600" max="14600" width="14.42578125" style="33" bestFit="1" customWidth="1"/>
    <col min="14601" max="14848" width="9.140625" style="33"/>
    <col min="14849" max="14849" width="35.7109375" style="33" customWidth="1"/>
    <col min="14850" max="14851" width="16.28515625" style="33" customWidth="1"/>
    <col min="14852" max="14852" width="35.7109375" style="33" customWidth="1"/>
    <col min="14853" max="14854" width="16.28515625" style="33" customWidth="1"/>
    <col min="14855" max="14855" width="15.42578125" style="33" bestFit="1" customWidth="1"/>
    <col min="14856" max="14856" width="14.42578125" style="33" bestFit="1" customWidth="1"/>
    <col min="14857" max="15104" width="9.140625" style="33"/>
    <col min="15105" max="15105" width="35.7109375" style="33" customWidth="1"/>
    <col min="15106" max="15107" width="16.28515625" style="33" customWidth="1"/>
    <col min="15108" max="15108" width="35.7109375" style="33" customWidth="1"/>
    <col min="15109" max="15110" width="16.28515625" style="33" customWidth="1"/>
    <col min="15111" max="15111" width="15.42578125" style="33" bestFit="1" customWidth="1"/>
    <col min="15112" max="15112" width="14.42578125" style="33" bestFit="1" customWidth="1"/>
    <col min="15113" max="15360" width="9.140625" style="33"/>
    <col min="15361" max="15361" width="35.7109375" style="33" customWidth="1"/>
    <col min="15362" max="15363" width="16.28515625" style="33" customWidth="1"/>
    <col min="15364" max="15364" width="35.7109375" style="33" customWidth="1"/>
    <col min="15365" max="15366" width="16.28515625" style="33" customWidth="1"/>
    <col min="15367" max="15367" width="15.42578125" style="33" bestFit="1" customWidth="1"/>
    <col min="15368" max="15368" width="14.42578125" style="33" bestFit="1" customWidth="1"/>
    <col min="15369" max="15616" width="9.140625" style="33"/>
    <col min="15617" max="15617" width="35.7109375" style="33" customWidth="1"/>
    <col min="15618" max="15619" width="16.28515625" style="33" customWidth="1"/>
    <col min="15620" max="15620" width="35.7109375" style="33" customWidth="1"/>
    <col min="15621" max="15622" width="16.28515625" style="33" customWidth="1"/>
    <col min="15623" max="15623" width="15.42578125" style="33" bestFit="1" customWidth="1"/>
    <col min="15624" max="15624" width="14.42578125" style="33" bestFit="1" customWidth="1"/>
    <col min="15625" max="15872" width="9.140625" style="33"/>
    <col min="15873" max="15873" width="35.7109375" style="33" customWidth="1"/>
    <col min="15874" max="15875" width="16.28515625" style="33" customWidth="1"/>
    <col min="15876" max="15876" width="35.7109375" style="33" customWidth="1"/>
    <col min="15877" max="15878" width="16.28515625" style="33" customWidth="1"/>
    <col min="15879" max="15879" width="15.42578125" style="33" bestFit="1" customWidth="1"/>
    <col min="15880" max="15880" width="14.42578125" style="33" bestFit="1" customWidth="1"/>
    <col min="15881" max="16128" width="9.140625" style="33"/>
    <col min="16129" max="16129" width="35.7109375" style="33" customWidth="1"/>
    <col min="16130" max="16131" width="16.28515625" style="33" customWidth="1"/>
    <col min="16132" max="16132" width="35.7109375" style="33" customWidth="1"/>
    <col min="16133" max="16134" width="16.28515625" style="33" customWidth="1"/>
    <col min="16135" max="16135" width="15.42578125" style="33" bestFit="1" customWidth="1"/>
    <col min="16136" max="16136" width="14.42578125" style="33" bestFit="1" customWidth="1"/>
    <col min="16137" max="16384" width="9.140625" style="33"/>
  </cols>
  <sheetData>
    <row r="1" spans="1:10" x14ac:dyDescent="0.2">
      <c r="A1" s="32" t="s">
        <v>437</v>
      </c>
    </row>
    <row r="2" spans="1:10" ht="13.5" thickBot="1" x14ac:dyDescent="0.25">
      <c r="E2" s="120"/>
    </row>
    <row r="3" spans="1:10" ht="15.75" x14ac:dyDescent="0.2">
      <c r="A3" s="35" t="s">
        <v>438</v>
      </c>
      <c r="B3" s="108"/>
      <c r="C3" s="363" t="s">
        <v>439</v>
      </c>
      <c r="D3" s="363"/>
      <c r="E3" s="121" t="s">
        <v>440</v>
      </c>
      <c r="F3" s="36"/>
    </row>
    <row r="4" spans="1:10" x14ac:dyDescent="0.2">
      <c r="A4" s="37" t="s">
        <v>441</v>
      </c>
      <c r="B4" s="109"/>
      <c r="C4" s="364" t="s">
        <v>442</v>
      </c>
      <c r="D4" s="364"/>
      <c r="E4" s="122" t="s">
        <v>443</v>
      </c>
      <c r="F4" s="38"/>
    </row>
    <row r="5" spans="1:10" x14ac:dyDescent="0.2">
      <c r="A5" s="39" t="s">
        <v>444</v>
      </c>
      <c r="B5" s="110"/>
      <c r="C5" s="365" t="s">
        <v>445</v>
      </c>
      <c r="D5" s="365"/>
      <c r="E5" s="122" t="s">
        <v>446</v>
      </c>
      <c r="F5" s="38"/>
    </row>
    <row r="6" spans="1:10" x14ac:dyDescent="0.2">
      <c r="A6" s="39" t="s">
        <v>447</v>
      </c>
      <c r="B6" s="110"/>
      <c r="C6" s="365" t="s">
        <v>448</v>
      </c>
      <c r="D6" s="365"/>
      <c r="E6" s="122" t="s">
        <v>449</v>
      </c>
      <c r="F6" s="38"/>
    </row>
    <row r="7" spans="1:10" x14ac:dyDescent="0.2">
      <c r="A7" s="40" t="s">
        <v>450</v>
      </c>
      <c r="B7" s="111"/>
      <c r="C7" s="366" t="s">
        <v>451</v>
      </c>
      <c r="D7" s="366"/>
      <c r="E7" s="123"/>
      <c r="F7" s="41"/>
    </row>
    <row r="8" spans="1:10" x14ac:dyDescent="0.2">
      <c r="A8" s="42" t="s">
        <v>452</v>
      </c>
      <c r="B8" s="112"/>
      <c r="C8" s="364" t="s">
        <v>453</v>
      </c>
      <c r="D8" s="364"/>
      <c r="E8" s="124" t="s">
        <v>454</v>
      </c>
      <c r="F8" s="43"/>
    </row>
    <row r="9" spans="1:10" x14ac:dyDescent="0.2">
      <c r="A9" s="37" t="s">
        <v>455</v>
      </c>
      <c r="B9" s="109"/>
      <c r="C9" s="44"/>
      <c r="D9" s="44"/>
      <c r="E9" s="125"/>
      <c r="F9" s="45"/>
    </row>
    <row r="10" spans="1:10" ht="13.5" thickBot="1" x14ac:dyDescent="0.25">
      <c r="A10" s="46" t="s">
        <v>45</v>
      </c>
      <c r="B10" s="113"/>
      <c r="C10" s="360" t="s">
        <v>597</v>
      </c>
      <c r="D10" s="360"/>
      <c r="E10" s="126"/>
      <c r="F10" s="47"/>
    </row>
    <row r="11" spans="1:10" ht="13.5" customHeight="1" thickBot="1" x14ac:dyDescent="0.25">
      <c r="A11" s="48"/>
      <c r="B11" s="114"/>
      <c r="C11" s="44"/>
      <c r="D11" s="44"/>
      <c r="E11" s="114"/>
      <c r="F11" s="45"/>
    </row>
    <row r="12" spans="1:10" s="53" customFormat="1" ht="26.25" thickBot="1" x14ac:dyDescent="0.25">
      <c r="A12" s="49" t="s">
        <v>141</v>
      </c>
      <c r="B12" s="115" t="s">
        <v>185</v>
      </c>
      <c r="C12" s="50" t="s">
        <v>456</v>
      </c>
      <c r="D12" s="51" t="s">
        <v>143</v>
      </c>
      <c r="E12" s="127" t="s">
        <v>591</v>
      </c>
      <c r="F12" s="52" t="s">
        <v>457</v>
      </c>
      <c r="G12" s="72"/>
    </row>
    <row r="13" spans="1:10" s="53" customFormat="1" ht="18.75" customHeight="1" x14ac:dyDescent="0.2">
      <c r="A13" s="54" t="s">
        <v>458</v>
      </c>
      <c r="B13" s="130">
        <f>B14+B15+B25+B26+B30+B31</f>
        <v>772052812.54999995</v>
      </c>
      <c r="C13" s="130">
        <f>C14+C15+C25+C26+C30+C31</f>
        <v>778205741.55000019</v>
      </c>
      <c r="D13" s="131" t="s">
        <v>459</v>
      </c>
      <c r="E13" s="132">
        <f>E14+E15+E19+E20+E21</f>
        <v>757324207.93000007</v>
      </c>
      <c r="F13" s="132">
        <f>F14+F15+F19+F20+F21</f>
        <v>769054454.48000002</v>
      </c>
      <c r="G13" s="72"/>
    </row>
    <row r="14" spans="1:10" s="53" customFormat="1" ht="18" customHeight="1" x14ac:dyDescent="0.2">
      <c r="A14" s="55" t="s">
        <v>460</v>
      </c>
      <c r="B14" s="133">
        <f>2228120.33-910714.82-1317405.51</f>
        <v>0</v>
      </c>
      <c r="C14" s="133">
        <f>2393047.5-910714.82-1482332.68</f>
        <v>0</v>
      </c>
      <c r="D14" s="134" t="s">
        <v>461</v>
      </c>
      <c r="E14" s="96">
        <f>899631290.48+96006913.99</f>
        <v>995638204.47000003</v>
      </c>
      <c r="F14" s="96">
        <f>Fundusz!K39</f>
        <v>912443996.67000008</v>
      </c>
      <c r="G14" s="95"/>
      <c r="H14" s="72"/>
    </row>
    <row r="15" spans="1:10" s="53" customFormat="1" ht="16.5" customHeight="1" x14ac:dyDescent="0.2">
      <c r="A15" s="56" t="s">
        <v>462</v>
      </c>
      <c r="B15" s="135">
        <f>B16+B23+B24</f>
        <v>662279995.12</v>
      </c>
      <c r="C15" s="135">
        <f>C16+C23+C24</f>
        <v>695014112.62000012</v>
      </c>
      <c r="D15" s="136" t="s">
        <v>463</v>
      </c>
      <c r="E15" s="96">
        <f>E17</f>
        <v>-238313996.53999999</v>
      </c>
      <c r="F15" s="96">
        <f>F17</f>
        <v>-143389542.19000003</v>
      </c>
      <c r="G15" s="95"/>
    </row>
    <row r="16" spans="1:10" s="53" customFormat="1" ht="18" customHeight="1" x14ac:dyDescent="0.2">
      <c r="A16" s="54" t="s">
        <v>464</v>
      </c>
      <c r="B16" s="137">
        <f>SUM(B17:B22)-B18</f>
        <v>612873044.53999996</v>
      </c>
      <c r="C16" s="137">
        <f>SUM(C17:C22)-C18</f>
        <v>607058597.67000008</v>
      </c>
      <c r="D16" s="138" t="s">
        <v>465</v>
      </c>
      <c r="E16" s="97">
        <v>0</v>
      </c>
      <c r="F16" s="97">
        <v>0</v>
      </c>
      <c r="G16" s="95"/>
      <c r="J16" s="72"/>
    </row>
    <row r="17" spans="1:8" s="53" customFormat="1" ht="16.5" customHeight="1" x14ac:dyDescent="0.2">
      <c r="A17" s="57" t="s">
        <v>466</v>
      </c>
      <c r="B17" s="98">
        <f>20579794.9+438440855.49+8931935.1-5653185.06-113908.95</f>
        <v>462185491.48000002</v>
      </c>
      <c r="C17" s="98">
        <f>20579794.9+441000956.03+8742420.88-6167679.94-85895.07</f>
        <v>464069596.79999995</v>
      </c>
      <c r="D17" s="139" t="s">
        <v>467</v>
      </c>
      <c r="E17" s="97">
        <f>-244385731.16+6071734.62</f>
        <v>-238313996.53999999</v>
      </c>
      <c r="F17" s="97">
        <f>RZiS!K51</f>
        <v>-143389542.19000003</v>
      </c>
      <c r="G17" s="95"/>
      <c r="H17" s="72"/>
    </row>
    <row r="18" spans="1:8" s="53" customFormat="1" ht="57" customHeight="1" x14ac:dyDescent="0.2">
      <c r="A18" s="58" t="s">
        <v>468</v>
      </c>
      <c r="B18" s="98">
        <f>8931935.1-113908.95</f>
        <v>8818026.1500000004</v>
      </c>
      <c r="C18" s="98">
        <f>8742420.88-85895.07</f>
        <v>8656525.8100000005</v>
      </c>
      <c r="D18" s="140" t="s">
        <v>469</v>
      </c>
      <c r="E18" s="96">
        <v>0</v>
      </c>
      <c r="F18" s="96">
        <v>0</v>
      </c>
      <c r="G18" s="95"/>
    </row>
    <row r="19" spans="1:8" s="53" customFormat="1" ht="25.5" x14ac:dyDescent="0.2">
      <c r="A19" s="58" t="s">
        <v>470</v>
      </c>
      <c r="B19" s="98">
        <f>105281594.01+204595099.91-33243826.53-129522145.77</f>
        <v>147110721.62</v>
      </c>
      <c r="C19" s="98">
        <f>105682606.49+207335510.51-35638756.39-137352779.42</f>
        <v>140026581.19000003</v>
      </c>
      <c r="D19" s="134" t="s">
        <v>471</v>
      </c>
      <c r="E19" s="96">
        <v>0</v>
      </c>
      <c r="F19" s="96">
        <v>0</v>
      </c>
      <c r="G19" s="95"/>
    </row>
    <row r="20" spans="1:8" s="53" customFormat="1" ht="18" customHeight="1" x14ac:dyDescent="0.2">
      <c r="A20" s="58" t="s">
        <v>472</v>
      </c>
      <c r="B20" s="98">
        <f>4963486.31+6250345.86-4698449.48-3313836.26</f>
        <v>3201546.4299999997</v>
      </c>
      <c r="C20" s="98">
        <f>4963486.31+6198245.94-4785556.34-3708155.17</f>
        <v>2668020.7400000002</v>
      </c>
      <c r="D20" s="134" t="s">
        <v>473</v>
      </c>
      <c r="E20" s="96">
        <v>0</v>
      </c>
      <c r="F20" s="96">
        <v>0</v>
      </c>
      <c r="G20" s="95"/>
    </row>
    <row r="21" spans="1:8" s="53" customFormat="1" x14ac:dyDescent="0.2">
      <c r="A21" s="58" t="s">
        <v>474</v>
      </c>
      <c r="B21" s="98">
        <f>416888.21-416888.21</f>
        <v>0</v>
      </c>
      <c r="C21" s="98">
        <f>416888.21-416888.21</f>
        <v>0</v>
      </c>
      <c r="D21" s="134" t="s">
        <v>475</v>
      </c>
      <c r="E21" s="96">
        <v>0</v>
      </c>
      <c r="F21" s="96">
        <v>0</v>
      </c>
      <c r="G21" s="95"/>
    </row>
    <row r="22" spans="1:8" s="53" customFormat="1" ht="19.5" customHeight="1" x14ac:dyDescent="0.2">
      <c r="A22" s="59" t="s">
        <v>476</v>
      </c>
      <c r="B22" s="98">
        <f>3532737.25+9004399.21+20364.06-3177816.3-4514759.79-925029.88-3564609.54</f>
        <v>375285.01000000257</v>
      </c>
      <c r="C22" s="98">
        <f>3474300.67+9608019.86+20364.06-3200265.79-4830160.82-1004460.39-3773398.65</f>
        <v>294398.94000000041</v>
      </c>
      <c r="D22" s="134"/>
      <c r="E22" s="96"/>
      <c r="F22" s="96"/>
      <c r="G22" s="72"/>
    </row>
    <row r="23" spans="1:8" s="53" customFormat="1" ht="25.5" x14ac:dyDescent="0.2">
      <c r="A23" s="55" t="s">
        <v>477</v>
      </c>
      <c r="B23" s="133">
        <f>51654031.59-2247081.01</f>
        <v>49406950.580000006</v>
      </c>
      <c r="C23" s="133">
        <f>90202595.96-2247081.01</f>
        <v>87955514.949999988</v>
      </c>
      <c r="D23" s="134" t="s">
        <v>478</v>
      </c>
      <c r="E23" s="96">
        <f>E24+E25+E36+E37</f>
        <v>46957873.82</v>
      </c>
      <c r="F23" s="96">
        <f>F24+F25+F36+F37</f>
        <v>52052387.419999987</v>
      </c>
      <c r="G23" s="72"/>
    </row>
    <row r="24" spans="1:8" s="53" customFormat="1" ht="25.5" x14ac:dyDescent="0.2">
      <c r="A24" s="55" t="s">
        <v>479</v>
      </c>
      <c r="B24" s="133">
        <v>0</v>
      </c>
      <c r="C24" s="133">
        <v>0</v>
      </c>
      <c r="D24" s="134" t="s">
        <v>480</v>
      </c>
      <c r="E24" s="96">
        <v>0</v>
      </c>
      <c r="F24" s="96">
        <v>0</v>
      </c>
      <c r="G24" s="72"/>
    </row>
    <row r="25" spans="1:8" s="53" customFormat="1" ht="17.25" customHeight="1" x14ac:dyDescent="0.2">
      <c r="A25" s="55" t="s">
        <v>481</v>
      </c>
      <c r="B25" s="133">
        <v>109772817.43000001</v>
      </c>
      <c r="C25" s="133">
        <v>83191628.930000007</v>
      </c>
      <c r="D25" s="134" t="s">
        <v>482</v>
      </c>
      <c r="E25" s="96">
        <f>SUM(E26:E33)</f>
        <v>38593468.090000004</v>
      </c>
      <c r="F25" s="96">
        <f>SUM(F26:F33)</f>
        <v>44442236.889999993</v>
      </c>
      <c r="G25" s="72"/>
    </row>
    <row r="26" spans="1:8" s="53" customFormat="1" ht="25.5" x14ac:dyDescent="0.2">
      <c r="A26" s="55" t="s">
        <v>483</v>
      </c>
      <c r="B26" s="141">
        <f>SUM(B27:B29)</f>
        <v>0</v>
      </c>
      <c r="C26" s="141">
        <f>SUM(C27:C29)</f>
        <v>0</v>
      </c>
      <c r="D26" s="87" t="s">
        <v>484</v>
      </c>
      <c r="E26" s="97">
        <f>835515.66+0.77</f>
        <v>835516.43</v>
      </c>
      <c r="F26" s="97">
        <f>769290.56+0.77</f>
        <v>769291.33000000007</v>
      </c>
      <c r="G26" s="72"/>
    </row>
    <row r="27" spans="1:8" s="53" customFormat="1" ht="18.75" customHeight="1" x14ac:dyDescent="0.2">
      <c r="A27" s="60" t="s">
        <v>485</v>
      </c>
      <c r="B27" s="98">
        <v>0</v>
      </c>
      <c r="C27" s="98">
        <v>0</v>
      </c>
      <c r="D27" s="88" t="s">
        <v>486</v>
      </c>
      <c r="E27" s="97">
        <f>150323</f>
        <v>150323</v>
      </c>
      <c r="F27" s="97">
        <f>138497</f>
        <v>138497</v>
      </c>
      <c r="G27" s="72"/>
    </row>
    <row r="28" spans="1:8" s="53" customFormat="1" ht="25.5" customHeight="1" x14ac:dyDescent="0.2">
      <c r="A28" s="60" t="s">
        <v>487</v>
      </c>
      <c r="B28" s="98">
        <v>0</v>
      </c>
      <c r="C28" s="98">
        <v>0</v>
      </c>
      <c r="D28" s="89" t="s">
        <v>488</v>
      </c>
      <c r="E28" s="97">
        <f>846034.81</f>
        <v>846034.81</v>
      </c>
      <c r="F28" s="97">
        <f>928447.6</f>
        <v>928447.6</v>
      </c>
      <c r="G28" s="72"/>
    </row>
    <row r="29" spans="1:8" s="53" customFormat="1" ht="25.5" x14ac:dyDescent="0.2">
      <c r="A29" s="60" t="s">
        <v>489</v>
      </c>
      <c r="B29" s="98">
        <v>0</v>
      </c>
      <c r="C29" s="98">
        <v>0</v>
      </c>
      <c r="D29" s="90" t="s">
        <v>490</v>
      </c>
      <c r="E29" s="97">
        <f>1420830.47</f>
        <v>1420830.47</v>
      </c>
      <c r="F29" s="97">
        <v>1587371.28</v>
      </c>
      <c r="G29" s="72"/>
    </row>
    <row r="30" spans="1:8" s="53" customFormat="1" ht="22.5" customHeight="1" x14ac:dyDescent="0.2">
      <c r="A30" s="61" t="s">
        <v>491</v>
      </c>
      <c r="B30" s="133">
        <v>0</v>
      </c>
      <c r="C30" s="133">
        <v>0</v>
      </c>
      <c r="D30" s="90" t="s">
        <v>492</v>
      </c>
      <c r="E30" s="97">
        <f>10980.9+255379+267818+792351.93+14159178.3</f>
        <v>15485708.130000001</v>
      </c>
      <c r="F30" s="97">
        <f>2624.26+6332.8+342015.16+272558+957987.62+205+29370+235.19+4.96+237.79+37373.93+376752.54+12437.39+2265306.57+8537830.35</f>
        <v>12841271.559999999</v>
      </c>
      <c r="G30" s="72"/>
    </row>
    <row r="31" spans="1:8" s="53" customFormat="1" ht="25.5" x14ac:dyDescent="0.2">
      <c r="A31" s="56" t="s">
        <v>493</v>
      </c>
      <c r="B31" s="142">
        <v>0</v>
      </c>
      <c r="C31" s="142">
        <v>0</v>
      </c>
      <c r="D31" s="91" t="s">
        <v>494</v>
      </c>
      <c r="E31" s="97">
        <f>294534.7+19547358.3</f>
        <v>19841893</v>
      </c>
      <c r="F31" s="97">
        <f>275536.82+16573.04+25+27869584.5</f>
        <v>28161719.359999999</v>
      </c>
      <c r="G31" s="72"/>
    </row>
    <row r="32" spans="1:8" s="53" customFormat="1" ht="24" x14ac:dyDescent="0.2">
      <c r="A32" s="62" t="s">
        <v>495</v>
      </c>
      <c r="B32" s="143">
        <f>B33+B38+B44+B52</f>
        <v>32229269.199999996</v>
      </c>
      <c r="C32" s="143">
        <f>C33+C38+C44+C52</f>
        <v>42901100.350000009</v>
      </c>
      <c r="D32" s="89" t="s">
        <v>496</v>
      </c>
      <c r="E32" s="97">
        <f>2131.12+11031.13</f>
        <v>13162.25</v>
      </c>
      <c r="F32" s="97">
        <f>13597.38+2041.38</f>
        <v>15638.759999999998</v>
      </c>
      <c r="G32" s="72"/>
    </row>
    <row r="33" spans="1:9" s="53" customFormat="1" ht="27.75" customHeight="1" x14ac:dyDescent="0.2">
      <c r="A33" s="63" t="s">
        <v>497</v>
      </c>
      <c r="B33" s="144">
        <f>SUM(B34:B37)</f>
        <v>170317.13</v>
      </c>
      <c r="C33" s="144">
        <f>SUM(C34:C37)</f>
        <v>77614.570000000007</v>
      </c>
      <c r="D33" s="90" t="s">
        <v>498</v>
      </c>
      <c r="E33" s="100">
        <v>0</v>
      </c>
      <c r="F33" s="100">
        <v>0</v>
      </c>
      <c r="G33" s="72"/>
    </row>
    <row r="34" spans="1:9" s="53" customFormat="1" ht="30" customHeight="1" x14ac:dyDescent="0.2">
      <c r="A34" s="64" t="s">
        <v>499</v>
      </c>
      <c r="B34" s="98">
        <v>170317.13</v>
      </c>
      <c r="C34" s="98">
        <v>77614.570000000007</v>
      </c>
      <c r="D34" s="90" t="s">
        <v>500</v>
      </c>
      <c r="E34" s="97">
        <v>0</v>
      </c>
      <c r="F34" s="97">
        <v>0</v>
      </c>
      <c r="G34" s="72"/>
    </row>
    <row r="35" spans="1:9" s="53" customFormat="1" ht="18" customHeight="1" x14ac:dyDescent="0.2">
      <c r="A35" s="65" t="s">
        <v>501</v>
      </c>
      <c r="B35" s="98">
        <v>0</v>
      </c>
      <c r="C35" s="98">
        <v>0</v>
      </c>
      <c r="D35" s="90" t="s">
        <v>502</v>
      </c>
      <c r="E35" s="97">
        <v>0</v>
      </c>
      <c r="F35" s="97">
        <v>0</v>
      </c>
      <c r="G35" s="72"/>
    </row>
    <row r="36" spans="1:9" s="53" customFormat="1" ht="29.25" customHeight="1" x14ac:dyDescent="0.2">
      <c r="A36" s="66" t="s">
        <v>503</v>
      </c>
      <c r="B36" s="98">
        <v>0</v>
      </c>
      <c r="C36" s="98">
        <v>0</v>
      </c>
      <c r="D36" s="145" t="s">
        <v>504</v>
      </c>
      <c r="E36" s="96">
        <f>5233950.8</f>
        <v>5233950.8</v>
      </c>
      <c r="F36" s="96">
        <v>4750664.9800000004</v>
      </c>
      <c r="G36" s="72"/>
    </row>
    <row r="37" spans="1:9" s="53" customFormat="1" ht="18" customHeight="1" x14ac:dyDescent="0.2">
      <c r="A37" s="67" t="s">
        <v>505</v>
      </c>
      <c r="B37" s="98">
        <v>0</v>
      </c>
      <c r="C37" s="98">
        <v>0</v>
      </c>
      <c r="D37" s="145" t="s">
        <v>506</v>
      </c>
      <c r="E37" s="101">
        <f>E38+E39</f>
        <v>3130454.93</v>
      </c>
      <c r="F37" s="101">
        <f>F38+F39</f>
        <v>2859485.55</v>
      </c>
      <c r="G37" s="72"/>
    </row>
    <row r="38" spans="1:9" s="53" customFormat="1" ht="18" customHeight="1" x14ac:dyDescent="0.2">
      <c r="A38" s="68" t="s">
        <v>507</v>
      </c>
      <c r="B38" s="146">
        <f>SUM(B39:B43)</f>
        <v>12144819.449999999</v>
      </c>
      <c r="C38" s="146">
        <f>SUM(C39:C43)</f>
        <v>14583302.800000006</v>
      </c>
      <c r="D38" s="145" t="s">
        <v>508</v>
      </c>
      <c r="E38" s="96">
        <v>3130454.93</v>
      </c>
      <c r="F38" s="96">
        <f>24922.96+2834562.59</f>
        <v>2859485.55</v>
      </c>
      <c r="G38" s="72"/>
    </row>
    <row r="39" spans="1:9" s="53" customFormat="1" ht="18.75" customHeight="1" x14ac:dyDescent="0.2">
      <c r="A39" s="67" t="s">
        <v>509</v>
      </c>
      <c r="B39" s="98">
        <f>327522.66-327522.66</f>
        <v>0</v>
      </c>
      <c r="C39" s="98">
        <f>39.04+343774.46-343774.46+305735.44-305735.44</f>
        <v>39.039999999979045</v>
      </c>
      <c r="D39" s="145" t="s">
        <v>510</v>
      </c>
      <c r="E39" s="102">
        <v>0</v>
      </c>
      <c r="F39" s="102">
        <v>0</v>
      </c>
      <c r="G39" s="72"/>
    </row>
    <row r="40" spans="1:9" s="53" customFormat="1" ht="18.75" customHeight="1" x14ac:dyDescent="0.2">
      <c r="A40" s="67" t="s">
        <v>511</v>
      </c>
      <c r="B40" s="98">
        <f>37229.74</f>
        <v>37229.74</v>
      </c>
      <c r="C40" s="98">
        <f>12121.76+50443.99</f>
        <v>62565.75</v>
      </c>
      <c r="D40" s="147"/>
      <c r="E40" s="148"/>
      <c r="F40" s="148"/>
      <c r="G40" s="72"/>
    </row>
    <row r="41" spans="1:9" s="53" customFormat="1" ht="24" x14ac:dyDescent="0.2">
      <c r="A41" s="67" t="s">
        <v>512</v>
      </c>
      <c r="B41" s="98"/>
      <c r="C41" s="98"/>
      <c r="D41" s="147"/>
      <c r="E41" s="148"/>
      <c r="F41" s="148"/>
      <c r="G41" s="72"/>
      <c r="I41" s="346"/>
    </row>
    <row r="42" spans="1:9" s="53" customFormat="1" ht="19.5" customHeight="1" x14ac:dyDescent="0.2">
      <c r="A42" s="67" t="s">
        <v>513</v>
      </c>
      <c r="B42" s="98">
        <f>26583.14+194.59+240+239149+59282.8+8803049.98+638.23-8753.68-8803049.98-638.23+11790217.86+676</f>
        <v>12107589.709999999</v>
      </c>
      <c r="C42" s="98">
        <f>42433035.07+109910.13+194.59+324553+470357.28+10916025.3+282274.36-64902.78-8860290.31-149855.76-638.23+14989.21+6622623.16-17357532.2-20220053.98</f>
        <v>14520688.840000007</v>
      </c>
      <c r="D42" s="147"/>
      <c r="E42" s="148"/>
      <c r="F42" s="148"/>
      <c r="G42" s="72"/>
      <c r="I42" s="346"/>
    </row>
    <row r="43" spans="1:9" s="53" customFormat="1" ht="24" x14ac:dyDescent="0.2">
      <c r="A43" s="67" t="s">
        <v>514</v>
      </c>
      <c r="B43" s="98"/>
      <c r="C43" s="98">
        <v>9.17</v>
      </c>
      <c r="D43" s="147"/>
      <c r="E43" s="148"/>
      <c r="F43" s="148"/>
      <c r="G43" s="72"/>
      <c r="I43" s="346"/>
    </row>
    <row r="44" spans="1:9" s="53" customFormat="1" ht="18" customHeight="1" x14ac:dyDescent="0.2">
      <c r="A44" s="69" t="s">
        <v>515</v>
      </c>
      <c r="B44" s="103">
        <f>SUM(B45:B51)</f>
        <v>19908431.539999999</v>
      </c>
      <c r="C44" s="103">
        <f>SUM(C45:C51)</f>
        <v>28233376.099999998</v>
      </c>
      <c r="D44" s="149"/>
      <c r="E44" s="102"/>
      <c r="F44" s="102"/>
      <c r="G44" s="72"/>
    </row>
    <row r="45" spans="1:9" s="53" customFormat="1" ht="18.75" customHeight="1" x14ac:dyDescent="0.2">
      <c r="A45" s="67" t="s">
        <v>516</v>
      </c>
      <c r="B45" s="98">
        <v>0</v>
      </c>
      <c r="C45" s="98">
        <v>0</v>
      </c>
      <c r="D45" s="91"/>
      <c r="E45" s="150"/>
      <c r="F45" s="150"/>
      <c r="G45" s="72"/>
    </row>
    <row r="46" spans="1:9" s="53" customFormat="1" ht="25.5" customHeight="1" x14ac:dyDescent="0.2">
      <c r="A46" s="67" t="s">
        <v>517</v>
      </c>
      <c r="B46" s="98">
        <f>0+16230+2131.12+31574.42</f>
        <v>49935.539999999994</v>
      </c>
      <c r="C46" s="98">
        <f>8707.88+17462.16+2041.38+14075.32</f>
        <v>42286.740000000005</v>
      </c>
      <c r="D46" s="91"/>
      <c r="E46" s="150"/>
      <c r="F46" s="150"/>
      <c r="G46" s="72"/>
    </row>
    <row r="47" spans="1:9" s="53" customFormat="1" ht="25.5" customHeight="1" x14ac:dyDescent="0.2">
      <c r="A47" s="67" t="s">
        <v>518</v>
      </c>
      <c r="B47" s="98"/>
      <c r="C47" s="98"/>
      <c r="D47" s="91"/>
      <c r="E47" s="150"/>
      <c r="F47" s="150"/>
      <c r="G47" s="72"/>
    </row>
    <row r="48" spans="1:9" s="53" customFormat="1" ht="18.75" customHeight="1" x14ac:dyDescent="0.2">
      <c r="A48" s="67" t="s">
        <v>519</v>
      </c>
      <c r="B48" s="98">
        <f>19841893+16603</f>
        <v>19858496</v>
      </c>
      <c r="C48" s="98">
        <f>28161719.36+29370</f>
        <v>28191089.359999999</v>
      </c>
      <c r="D48" s="91"/>
      <c r="E48" s="150"/>
      <c r="F48" s="150"/>
      <c r="G48" s="72"/>
    </row>
    <row r="49" spans="1:15" s="53" customFormat="1" ht="18.75" customHeight="1" x14ac:dyDescent="0.2">
      <c r="A49" s="67" t="s">
        <v>520</v>
      </c>
      <c r="B49" s="99"/>
      <c r="C49" s="99"/>
      <c r="D49" s="91"/>
      <c r="E49" s="150"/>
      <c r="F49" s="150"/>
      <c r="G49" s="72"/>
    </row>
    <row r="50" spans="1:15" s="70" customFormat="1" ht="18.75" customHeight="1" x14ac:dyDescent="0.2">
      <c r="A50" s="67" t="s">
        <v>521</v>
      </c>
      <c r="B50" s="98"/>
      <c r="C50" s="98"/>
      <c r="D50" s="91"/>
      <c r="E50" s="150"/>
      <c r="F50" s="150"/>
      <c r="G50" s="104"/>
    </row>
    <row r="51" spans="1:15" s="70" customFormat="1" ht="18.75" customHeight="1" x14ac:dyDescent="0.2">
      <c r="A51" s="67" t="s">
        <v>522</v>
      </c>
      <c r="B51" s="98"/>
      <c r="C51" s="98"/>
      <c r="D51" s="90"/>
      <c r="E51" s="151"/>
      <c r="F51" s="151"/>
      <c r="G51" s="104"/>
    </row>
    <row r="52" spans="1:15" s="53" customFormat="1" ht="20.25" customHeight="1" thickBot="1" x14ac:dyDescent="0.25">
      <c r="A52" s="68" t="s">
        <v>523</v>
      </c>
      <c r="B52" s="133">
        <v>5701.08</v>
      </c>
      <c r="C52" s="133">
        <v>6806.88</v>
      </c>
      <c r="D52" s="152"/>
      <c r="E52" s="153"/>
      <c r="F52" s="153"/>
      <c r="G52" s="72"/>
    </row>
    <row r="53" spans="1:15" s="53" customFormat="1" ht="26.25" customHeight="1" thickBot="1" x14ac:dyDescent="0.25">
      <c r="A53" s="71" t="s">
        <v>524</v>
      </c>
      <c r="B53" s="92">
        <f>B13+B32</f>
        <v>804282081.75</v>
      </c>
      <c r="C53" s="92">
        <f>C13+C32</f>
        <v>821106841.90000021</v>
      </c>
      <c r="D53" s="93" t="s">
        <v>525</v>
      </c>
      <c r="E53" s="128">
        <f>E13+E20+E21+E23</f>
        <v>804282081.75000012</v>
      </c>
      <c r="F53" s="94">
        <f>F13+F20+F21+F23</f>
        <v>821106841.89999998</v>
      </c>
      <c r="G53" s="72"/>
      <c r="H53" s="72"/>
    </row>
    <row r="54" spans="1:15" s="75" customFormat="1" ht="15.75" customHeight="1" x14ac:dyDescent="0.2">
      <c r="A54" s="73"/>
      <c r="B54" s="116"/>
      <c r="C54" s="73"/>
      <c r="D54" s="73"/>
      <c r="E54" s="116"/>
      <c r="F54" s="73"/>
      <c r="G54" s="105"/>
      <c r="H54" s="74"/>
      <c r="I54" s="74"/>
      <c r="J54" s="74"/>
      <c r="K54" s="74"/>
      <c r="L54" s="74"/>
      <c r="M54" s="74"/>
      <c r="N54" s="74"/>
      <c r="O54" s="74"/>
    </row>
    <row r="55" spans="1:15" s="75" customFormat="1" ht="106.5" customHeight="1" x14ac:dyDescent="0.2">
      <c r="A55" s="76"/>
      <c r="B55" s="117"/>
      <c r="C55" s="77"/>
      <c r="D55" s="78"/>
      <c r="E55" s="129"/>
      <c r="F55" s="76"/>
      <c r="G55" s="105"/>
      <c r="H55" s="74"/>
      <c r="I55" s="74"/>
      <c r="J55" s="74"/>
      <c r="K55" s="74"/>
      <c r="L55" s="74"/>
      <c r="M55" s="74"/>
      <c r="N55" s="74"/>
      <c r="O55" s="74"/>
    </row>
    <row r="56" spans="1:15" ht="15" customHeight="1" x14ac:dyDescent="0.2">
      <c r="A56" s="79" t="s">
        <v>526</v>
      </c>
      <c r="B56" s="118"/>
      <c r="C56" s="154" t="s">
        <v>332</v>
      </c>
      <c r="D56" s="80"/>
      <c r="E56" s="361" t="s">
        <v>527</v>
      </c>
      <c r="F56" s="362"/>
      <c r="G56" s="106"/>
      <c r="H56" s="81"/>
      <c r="I56" s="81"/>
      <c r="J56" s="81"/>
      <c r="K56" s="81"/>
      <c r="L56" s="81"/>
      <c r="M56" s="81"/>
      <c r="N56" s="81"/>
      <c r="O56" s="81"/>
    </row>
    <row r="57" spans="1:15" ht="15.75" customHeight="1" x14ac:dyDescent="0.2">
      <c r="A57" s="80"/>
      <c r="C57" s="80"/>
      <c r="D57" s="80"/>
      <c r="F57" s="80"/>
      <c r="G57" s="106"/>
      <c r="H57" s="81"/>
      <c r="I57" s="81"/>
      <c r="J57" s="81"/>
      <c r="K57" s="81"/>
      <c r="L57" s="81"/>
      <c r="M57" s="81"/>
      <c r="N57" s="81"/>
      <c r="O57" s="81"/>
    </row>
    <row r="58" spans="1:15" ht="16.5" customHeight="1" x14ac:dyDescent="0.2">
      <c r="A58" s="80"/>
      <c r="C58" s="80"/>
      <c r="D58" s="80"/>
      <c r="F58" s="80"/>
      <c r="G58" s="106"/>
      <c r="H58" s="81"/>
      <c r="I58" s="81"/>
      <c r="J58" s="81"/>
      <c r="K58" s="81"/>
      <c r="L58" s="81"/>
      <c r="M58" s="81"/>
      <c r="N58" s="81"/>
      <c r="O58" s="81"/>
    </row>
    <row r="59" spans="1:15" ht="16.5" customHeight="1" x14ac:dyDescent="0.2">
      <c r="A59" s="80"/>
      <c r="C59" s="80"/>
      <c r="D59" s="80"/>
      <c r="F59" s="80"/>
      <c r="G59" s="106"/>
      <c r="H59" s="81"/>
      <c r="I59" s="81"/>
      <c r="J59" s="81"/>
      <c r="K59" s="81"/>
      <c r="L59" s="81"/>
      <c r="M59" s="81"/>
      <c r="N59" s="81"/>
      <c r="O59" s="81"/>
    </row>
    <row r="60" spans="1:15" ht="25.5" customHeight="1" x14ac:dyDescent="0.2">
      <c r="A60" s="80"/>
      <c r="C60" s="80"/>
      <c r="D60" s="80"/>
      <c r="F60" s="80"/>
      <c r="G60" s="106"/>
      <c r="H60" s="81"/>
      <c r="I60" s="81"/>
      <c r="J60" s="81"/>
      <c r="K60" s="81"/>
      <c r="L60" s="81"/>
      <c r="M60" s="81"/>
      <c r="N60" s="81"/>
      <c r="O60" s="81"/>
    </row>
    <row r="61" spans="1:15" x14ac:dyDescent="0.2">
      <c r="A61" s="80"/>
      <c r="C61" s="80"/>
      <c r="D61" s="80"/>
      <c r="F61" s="80"/>
      <c r="G61" s="106"/>
      <c r="H61" s="81"/>
      <c r="I61" s="81"/>
      <c r="J61" s="81"/>
      <c r="K61" s="81"/>
      <c r="L61" s="81"/>
      <c r="M61" s="81"/>
      <c r="N61" s="81"/>
      <c r="O61" s="81"/>
    </row>
    <row r="62" spans="1:15" x14ac:dyDescent="0.2">
      <c r="A62" s="80"/>
      <c r="C62" s="80"/>
      <c r="D62" s="80"/>
      <c r="F62" s="80"/>
      <c r="G62" s="106"/>
      <c r="H62" s="81"/>
      <c r="I62" s="81"/>
      <c r="J62" s="81"/>
      <c r="K62" s="81"/>
      <c r="L62" s="81"/>
      <c r="M62" s="81"/>
      <c r="N62" s="81"/>
      <c r="O62" s="81"/>
    </row>
    <row r="63" spans="1:15" x14ac:dyDescent="0.2">
      <c r="A63" s="80"/>
      <c r="C63" s="80"/>
      <c r="D63" s="80"/>
      <c r="F63" s="80"/>
      <c r="G63" s="106"/>
      <c r="H63" s="81"/>
      <c r="I63" s="81"/>
      <c r="J63" s="81"/>
      <c r="K63" s="81"/>
      <c r="L63" s="81"/>
      <c r="M63" s="81"/>
      <c r="N63" s="81"/>
      <c r="O63" s="81"/>
    </row>
    <row r="64" spans="1:15" x14ac:dyDescent="0.2">
      <c r="A64" s="80"/>
      <c r="C64" s="80"/>
      <c r="D64" s="80"/>
      <c r="F64" s="80"/>
      <c r="G64" s="106"/>
      <c r="H64" s="81"/>
      <c r="I64" s="81"/>
      <c r="J64" s="81"/>
      <c r="K64" s="81"/>
      <c r="L64" s="81"/>
      <c r="M64" s="81"/>
      <c r="N64" s="81"/>
      <c r="O64" s="81"/>
    </row>
    <row r="65" spans="1:15" x14ac:dyDescent="0.2">
      <c r="A65" s="82"/>
      <c r="B65" s="118"/>
      <c r="C65" s="83"/>
      <c r="D65" s="84"/>
      <c r="E65" s="361"/>
      <c r="F65" s="361"/>
      <c r="G65" s="106"/>
      <c r="H65" s="81"/>
      <c r="I65" s="81"/>
      <c r="J65" s="81"/>
      <c r="K65" s="81"/>
      <c r="L65" s="81"/>
      <c r="M65" s="81"/>
      <c r="N65" s="81"/>
      <c r="O65" s="81"/>
    </row>
    <row r="66" spans="1:15" x14ac:dyDescent="0.2">
      <c r="A66" s="81"/>
      <c r="B66" s="119"/>
      <c r="C66" s="85"/>
      <c r="D66" s="85"/>
      <c r="E66" s="119"/>
      <c r="F66" s="85"/>
      <c r="G66" s="106"/>
      <c r="H66" s="81"/>
      <c r="I66" s="81"/>
      <c r="J66" s="81"/>
      <c r="K66" s="81"/>
      <c r="L66" s="81"/>
      <c r="M66" s="81"/>
      <c r="N66" s="81"/>
      <c r="O66" s="81"/>
    </row>
    <row r="67" spans="1:15" x14ac:dyDescent="0.2">
      <c r="A67" s="84"/>
      <c r="B67" s="119"/>
      <c r="C67" s="84"/>
      <c r="D67" s="84"/>
      <c r="E67" s="119"/>
      <c r="F67" s="84"/>
      <c r="G67" s="106"/>
      <c r="H67" s="81"/>
      <c r="I67" s="81"/>
      <c r="J67" s="81"/>
      <c r="K67" s="81"/>
      <c r="L67" s="81"/>
      <c r="M67" s="81"/>
      <c r="N67" s="81"/>
      <c r="O67" s="81"/>
    </row>
    <row r="68" spans="1:15" x14ac:dyDescent="0.2">
      <c r="A68" s="84"/>
      <c r="B68" s="119"/>
      <c r="C68" s="84"/>
      <c r="D68" s="84"/>
      <c r="E68" s="119"/>
      <c r="F68" s="84"/>
      <c r="G68" s="106"/>
      <c r="H68" s="81"/>
      <c r="I68" s="81"/>
      <c r="J68" s="81"/>
      <c r="K68" s="81"/>
      <c r="L68" s="81"/>
      <c r="M68" s="81"/>
      <c r="N68" s="81"/>
      <c r="O68" s="81"/>
    </row>
    <row r="69" spans="1:15" x14ac:dyDescent="0.2">
      <c r="A69" s="84"/>
      <c r="B69" s="119"/>
      <c r="C69" s="84"/>
      <c r="D69" s="84"/>
      <c r="E69" s="119"/>
      <c r="F69" s="84"/>
      <c r="G69" s="106"/>
      <c r="H69" s="81"/>
      <c r="I69" s="81"/>
      <c r="J69" s="81"/>
      <c r="K69" s="81"/>
      <c r="L69" s="81"/>
      <c r="M69" s="81"/>
      <c r="N69" s="81"/>
      <c r="O69" s="81"/>
    </row>
    <row r="70" spans="1:15" x14ac:dyDescent="0.2">
      <c r="A70" s="80"/>
      <c r="C70" s="80"/>
      <c r="D70" s="80"/>
      <c r="F70" s="80"/>
    </row>
    <row r="71" spans="1:15" x14ac:dyDescent="0.2">
      <c r="A71" s="80"/>
      <c r="C71" s="80"/>
      <c r="D71" s="80"/>
      <c r="F71" s="80"/>
    </row>
    <row r="72" spans="1:15" x14ac:dyDescent="0.2">
      <c r="A72" s="80"/>
      <c r="C72" s="80"/>
      <c r="D72" s="80"/>
      <c r="F72" s="80"/>
    </row>
    <row r="73" spans="1:15" x14ac:dyDescent="0.2">
      <c r="A73" s="80"/>
      <c r="C73" s="80"/>
      <c r="D73" s="80"/>
      <c r="F73" s="80"/>
    </row>
    <row r="74" spans="1:15" x14ac:dyDescent="0.2">
      <c r="A74" s="80"/>
      <c r="C74" s="80"/>
      <c r="D74" s="80"/>
      <c r="F74" s="80"/>
    </row>
    <row r="75" spans="1:15" x14ac:dyDescent="0.2">
      <c r="A75" s="80"/>
      <c r="C75" s="80"/>
      <c r="D75" s="80"/>
      <c r="F75" s="80"/>
      <c r="I75" s="86"/>
    </row>
    <row r="76" spans="1:15" x14ac:dyDescent="0.2">
      <c r="A76" s="80"/>
      <c r="C76" s="80"/>
      <c r="D76" s="80"/>
      <c r="F76" s="80"/>
      <c r="I76" s="86"/>
    </row>
    <row r="77" spans="1:15" x14ac:dyDescent="0.2">
      <c r="A77" s="80"/>
      <c r="C77" s="80"/>
      <c r="D77" s="80"/>
      <c r="F77" s="80"/>
      <c r="I77" s="86"/>
    </row>
    <row r="78" spans="1:15" x14ac:dyDescent="0.2">
      <c r="A78" s="80"/>
      <c r="C78" s="80"/>
      <c r="D78" s="80"/>
      <c r="F78" s="80"/>
      <c r="I78" s="86"/>
    </row>
    <row r="79" spans="1:15" x14ac:dyDescent="0.2">
      <c r="A79" s="80"/>
      <c r="C79" s="80"/>
      <c r="D79" s="80"/>
      <c r="F79" s="80"/>
      <c r="I79" s="86"/>
    </row>
    <row r="80" spans="1:15" x14ac:dyDescent="0.2">
      <c r="A80" s="80"/>
      <c r="C80" s="80"/>
      <c r="D80" s="80"/>
      <c r="F80" s="80"/>
    </row>
    <row r="81" spans="1:6" x14ac:dyDescent="0.2">
      <c r="A81" s="80"/>
      <c r="C81" s="80"/>
      <c r="D81" s="80"/>
      <c r="F81" s="80"/>
    </row>
    <row r="82" spans="1:6" x14ac:dyDescent="0.2">
      <c r="A82" s="80"/>
      <c r="C82" s="80"/>
      <c r="D82" s="80"/>
      <c r="F82" s="80"/>
    </row>
    <row r="83" spans="1:6" x14ac:dyDescent="0.2">
      <c r="A83" s="80"/>
      <c r="C83" s="80"/>
      <c r="D83" s="80"/>
      <c r="F83" s="80"/>
    </row>
    <row r="84" spans="1:6" x14ac:dyDescent="0.2">
      <c r="A84" s="80"/>
      <c r="C84" s="80"/>
      <c r="D84" s="80"/>
      <c r="F84" s="80"/>
    </row>
    <row r="85" spans="1:6" x14ac:dyDescent="0.2">
      <c r="A85" s="80"/>
      <c r="C85" s="80"/>
      <c r="D85" s="80"/>
      <c r="F85" s="80"/>
    </row>
    <row r="86" spans="1:6" x14ac:dyDescent="0.2">
      <c r="A86" s="80"/>
      <c r="C86" s="80"/>
      <c r="D86" s="80"/>
      <c r="F86" s="80"/>
    </row>
    <row r="87" spans="1:6" x14ac:dyDescent="0.2">
      <c r="A87" s="80"/>
      <c r="C87" s="80"/>
      <c r="D87" s="80"/>
      <c r="F87" s="80"/>
    </row>
    <row r="88" spans="1:6" x14ac:dyDescent="0.2">
      <c r="A88" s="80"/>
      <c r="C88" s="80"/>
      <c r="D88" s="80"/>
      <c r="F88" s="80"/>
    </row>
    <row r="89" spans="1:6" x14ac:dyDescent="0.2">
      <c r="A89" s="80"/>
      <c r="C89" s="80"/>
      <c r="D89" s="80"/>
      <c r="F89" s="80"/>
    </row>
    <row r="90" spans="1:6" x14ac:dyDescent="0.2">
      <c r="A90" s="80"/>
      <c r="C90" s="80"/>
      <c r="D90" s="80"/>
      <c r="F90" s="80"/>
    </row>
    <row r="91" spans="1:6" x14ac:dyDescent="0.2">
      <c r="A91" s="80"/>
      <c r="C91" s="80"/>
      <c r="D91" s="80"/>
      <c r="F91" s="80"/>
    </row>
    <row r="92" spans="1:6" x14ac:dyDescent="0.2">
      <c r="A92" s="80"/>
      <c r="C92" s="80"/>
      <c r="D92" s="80"/>
      <c r="F92" s="80"/>
    </row>
    <row r="93" spans="1:6" x14ac:dyDescent="0.2">
      <c r="A93" s="80"/>
      <c r="C93" s="80"/>
      <c r="D93" s="80"/>
      <c r="F93" s="80"/>
    </row>
    <row r="94" spans="1:6" x14ac:dyDescent="0.2">
      <c r="A94" s="80"/>
      <c r="C94" s="80"/>
      <c r="D94" s="80"/>
      <c r="F94" s="80"/>
    </row>
    <row r="95" spans="1:6" x14ac:dyDescent="0.2">
      <c r="A95" s="80"/>
      <c r="C95" s="80"/>
      <c r="D95" s="80"/>
      <c r="F95" s="80"/>
    </row>
    <row r="96" spans="1:6" x14ac:dyDescent="0.2">
      <c r="A96" s="80"/>
      <c r="C96" s="80"/>
      <c r="D96" s="80"/>
      <c r="F96" s="80"/>
    </row>
    <row r="97" spans="1:6" x14ac:dyDescent="0.2">
      <c r="A97" s="80"/>
      <c r="C97" s="80"/>
      <c r="D97" s="80"/>
      <c r="F97" s="80"/>
    </row>
    <row r="98" spans="1:6" x14ac:dyDescent="0.2">
      <c r="A98" s="80"/>
      <c r="C98" s="80"/>
      <c r="D98" s="80"/>
      <c r="F98" s="80"/>
    </row>
    <row r="99" spans="1:6" x14ac:dyDescent="0.2">
      <c r="A99" s="80"/>
      <c r="C99" s="80"/>
      <c r="D99" s="80"/>
      <c r="F99" s="80"/>
    </row>
    <row r="100" spans="1:6" x14ac:dyDescent="0.2">
      <c r="A100" s="80"/>
      <c r="C100" s="80"/>
      <c r="D100" s="80"/>
      <c r="F100" s="80"/>
    </row>
    <row r="101" spans="1:6" x14ac:dyDescent="0.2">
      <c r="A101" s="80"/>
      <c r="C101" s="80"/>
      <c r="D101" s="80"/>
      <c r="F101" s="80"/>
    </row>
    <row r="102" spans="1:6" x14ac:dyDescent="0.2">
      <c r="A102" s="80"/>
      <c r="C102" s="80"/>
      <c r="D102" s="80"/>
      <c r="F102" s="80"/>
    </row>
    <row r="103" spans="1:6" x14ac:dyDescent="0.2">
      <c r="A103" s="80"/>
      <c r="C103" s="80"/>
      <c r="D103" s="80"/>
      <c r="F103" s="80"/>
    </row>
    <row r="104" spans="1:6" x14ac:dyDescent="0.2">
      <c r="A104" s="80"/>
      <c r="C104" s="80"/>
      <c r="D104" s="80"/>
      <c r="F104" s="80"/>
    </row>
    <row r="105" spans="1:6" x14ac:dyDescent="0.2">
      <c r="A105" s="80"/>
      <c r="C105" s="80"/>
      <c r="D105" s="80"/>
      <c r="F105" s="80"/>
    </row>
    <row r="106" spans="1:6" x14ac:dyDescent="0.2">
      <c r="A106" s="80"/>
      <c r="C106" s="80"/>
      <c r="D106" s="80"/>
      <c r="F106" s="80"/>
    </row>
    <row r="107" spans="1:6" x14ac:dyDescent="0.2">
      <c r="A107" s="80"/>
      <c r="C107" s="80"/>
      <c r="D107" s="80"/>
      <c r="F107" s="80"/>
    </row>
    <row r="108" spans="1:6" x14ac:dyDescent="0.2">
      <c r="A108" s="80"/>
      <c r="C108" s="80"/>
      <c r="D108" s="80"/>
      <c r="F108" s="80"/>
    </row>
    <row r="109" spans="1:6" x14ac:dyDescent="0.2">
      <c r="A109" s="80"/>
      <c r="C109" s="80"/>
      <c r="D109" s="80"/>
      <c r="F109" s="80"/>
    </row>
    <row r="110" spans="1:6" x14ac:dyDescent="0.2">
      <c r="A110" s="80"/>
      <c r="C110" s="80"/>
      <c r="D110" s="80"/>
      <c r="F110" s="80"/>
    </row>
    <row r="111" spans="1:6" x14ac:dyDescent="0.2">
      <c r="A111" s="80"/>
      <c r="C111" s="80"/>
      <c r="D111" s="80"/>
      <c r="F111" s="80"/>
    </row>
    <row r="112" spans="1:6" x14ac:dyDescent="0.2">
      <c r="A112" s="80"/>
      <c r="C112" s="80"/>
      <c r="D112" s="80"/>
      <c r="F112" s="80"/>
    </row>
    <row r="113" spans="1:6" x14ac:dyDescent="0.2">
      <c r="A113" s="80"/>
      <c r="C113" s="80"/>
      <c r="D113" s="80"/>
      <c r="F113" s="80"/>
    </row>
    <row r="114" spans="1:6" x14ac:dyDescent="0.2">
      <c r="A114" s="80"/>
      <c r="C114" s="80"/>
      <c r="D114" s="80"/>
      <c r="F114" s="80"/>
    </row>
    <row r="115" spans="1:6" x14ac:dyDescent="0.2">
      <c r="A115" s="80"/>
      <c r="C115" s="80"/>
      <c r="D115" s="80"/>
      <c r="F115" s="80"/>
    </row>
    <row r="116" spans="1:6" x14ac:dyDescent="0.2">
      <c r="A116" s="80"/>
      <c r="C116" s="80"/>
      <c r="D116" s="80"/>
      <c r="F116" s="80"/>
    </row>
    <row r="117" spans="1:6" x14ac:dyDescent="0.2">
      <c r="A117" s="80"/>
      <c r="C117" s="80"/>
      <c r="D117" s="80"/>
      <c r="F117" s="80"/>
    </row>
    <row r="118" spans="1:6" x14ac:dyDescent="0.2">
      <c r="A118" s="80"/>
      <c r="C118" s="80"/>
      <c r="D118" s="80"/>
      <c r="F118" s="80"/>
    </row>
    <row r="119" spans="1:6" x14ac:dyDescent="0.2">
      <c r="A119" s="80"/>
      <c r="C119" s="80"/>
      <c r="D119" s="80"/>
      <c r="F119" s="80"/>
    </row>
    <row r="120" spans="1:6" x14ac:dyDescent="0.2">
      <c r="A120" s="80"/>
      <c r="C120" s="80"/>
      <c r="D120" s="80"/>
      <c r="F120" s="80"/>
    </row>
    <row r="121" spans="1:6" x14ac:dyDescent="0.2">
      <c r="A121" s="80"/>
      <c r="C121" s="80"/>
      <c r="D121" s="80"/>
      <c r="F121" s="80"/>
    </row>
    <row r="122" spans="1:6" x14ac:dyDescent="0.2">
      <c r="A122" s="80"/>
      <c r="C122" s="80"/>
      <c r="D122" s="80"/>
      <c r="F122" s="80"/>
    </row>
    <row r="123" spans="1:6" x14ac:dyDescent="0.2">
      <c r="A123" s="80"/>
      <c r="C123" s="80"/>
      <c r="D123" s="80"/>
      <c r="F123" s="80"/>
    </row>
    <row r="124" spans="1:6" x14ac:dyDescent="0.2">
      <c r="A124" s="80"/>
      <c r="C124" s="80"/>
      <c r="D124" s="80"/>
      <c r="F124" s="80"/>
    </row>
    <row r="125" spans="1:6" x14ac:dyDescent="0.2">
      <c r="A125" s="80"/>
      <c r="C125" s="80"/>
      <c r="D125" s="80"/>
      <c r="F125" s="80"/>
    </row>
    <row r="126" spans="1:6" x14ac:dyDescent="0.2">
      <c r="A126" s="80"/>
      <c r="C126" s="80"/>
      <c r="D126" s="80"/>
      <c r="F126" s="80"/>
    </row>
    <row r="127" spans="1:6" x14ac:dyDescent="0.2">
      <c r="A127" s="80"/>
      <c r="C127" s="80"/>
      <c r="D127" s="80"/>
      <c r="F127" s="80"/>
    </row>
    <row r="128" spans="1:6" x14ac:dyDescent="0.2">
      <c r="A128" s="80"/>
      <c r="C128" s="80"/>
      <c r="D128" s="80"/>
      <c r="F128" s="80"/>
    </row>
    <row r="129" spans="1:6" x14ac:dyDescent="0.2">
      <c r="A129" s="80"/>
      <c r="C129" s="80"/>
      <c r="D129" s="80"/>
      <c r="F129" s="80"/>
    </row>
    <row r="130" spans="1:6" x14ac:dyDescent="0.2">
      <c r="A130" s="80"/>
      <c r="C130" s="80"/>
      <c r="D130" s="80"/>
      <c r="F130" s="80"/>
    </row>
    <row r="131" spans="1:6" x14ac:dyDescent="0.2">
      <c r="A131" s="80"/>
      <c r="C131" s="80"/>
      <c r="D131" s="80"/>
      <c r="F131" s="80"/>
    </row>
    <row r="132" spans="1:6" x14ac:dyDescent="0.2">
      <c r="A132" s="80"/>
      <c r="C132" s="80"/>
      <c r="D132" s="80"/>
      <c r="F132" s="80"/>
    </row>
    <row r="133" spans="1:6" x14ac:dyDescent="0.2">
      <c r="A133" s="80"/>
      <c r="C133" s="80"/>
      <c r="D133" s="80"/>
      <c r="F133" s="80"/>
    </row>
    <row r="134" spans="1:6" x14ac:dyDescent="0.2">
      <c r="A134" s="80"/>
      <c r="C134" s="80"/>
      <c r="D134" s="80"/>
      <c r="F134" s="80"/>
    </row>
    <row r="135" spans="1:6" x14ac:dyDescent="0.2">
      <c r="A135" s="80"/>
      <c r="C135" s="80"/>
      <c r="D135" s="80"/>
      <c r="F135" s="80"/>
    </row>
    <row r="136" spans="1:6" x14ac:dyDescent="0.2">
      <c r="A136" s="80"/>
      <c r="C136" s="80"/>
      <c r="D136" s="80"/>
      <c r="F136" s="80"/>
    </row>
    <row r="137" spans="1:6" x14ac:dyDescent="0.2">
      <c r="A137" s="80"/>
      <c r="C137" s="80"/>
      <c r="D137" s="80"/>
      <c r="F137" s="80"/>
    </row>
    <row r="138" spans="1:6" x14ac:dyDescent="0.2">
      <c r="A138" s="80"/>
      <c r="C138" s="80"/>
      <c r="D138" s="80"/>
      <c r="F138" s="80"/>
    </row>
    <row r="139" spans="1:6" x14ac:dyDescent="0.2">
      <c r="A139" s="80"/>
      <c r="C139" s="80"/>
      <c r="D139" s="80"/>
      <c r="F139" s="80"/>
    </row>
    <row r="140" spans="1:6" x14ac:dyDescent="0.2">
      <c r="A140" s="80"/>
      <c r="C140" s="80"/>
      <c r="D140" s="80"/>
      <c r="F140" s="80"/>
    </row>
    <row r="141" spans="1:6" x14ac:dyDescent="0.2">
      <c r="A141" s="80"/>
      <c r="C141" s="80"/>
      <c r="D141" s="80"/>
      <c r="F141" s="80"/>
    </row>
    <row r="142" spans="1:6" x14ac:dyDescent="0.2">
      <c r="A142" s="80"/>
      <c r="C142" s="80"/>
      <c r="D142" s="80"/>
      <c r="F142" s="80"/>
    </row>
    <row r="143" spans="1:6" x14ac:dyDescent="0.2">
      <c r="A143" s="80"/>
      <c r="C143" s="80"/>
      <c r="D143" s="80"/>
      <c r="F143" s="80"/>
    </row>
  </sheetData>
  <mergeCells count="9">
    <mergeCell ref="C10:D10"/>
    <mergeCell ref="E56:F56"/>
    <mergeCell ref="E65:F65"/>
    <mergeCell ref="C3:D3"/>
    <mergeCell ref="C4:D4"/>
    <mergeCell ref="C5:D5"/>
    <mergeCell ref="C6:D6"/>
    <mergeCell ref="C7:D7"/>
    <mergeCell ref="C8:D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W69"/>
  <sheetViews>
    <sheetView topLeftCell="A22" zoomScale="80" zoomScaleNormal="80" workbookViewId="0">
      <selection activeCell="K32" sqref="K32"/>
    </sheetView>
  </sheetViews>
  <sheetFormatPr defaultColWidth="9.140625" defaultRowHeight="12.75" x14ac:dyDescent="0.2"/>
  <cols>
    <col min="1" max="1" width="1.85546875" style="155" customWidth="1"/>
    <col min="2" max="2" width="4.28515625" style="155" customWidth="1"/>
    <col min="3" max="3" width="10.42578125" style="155" customWidth="1"/>
    <col min="4" max="4" width="21.7109375" style="155" customWidth="1"/>
    <col min="5" max="5" width="11.7109375" style="155" bestFit="1" customWidth="1"/>
    <col min="6" max="6" width="8.28515625" style="155" customWidth="1"/>
    <col min="7" max="7" width="2.7109375" style="155" hidden="1" customWidth="1"/>
    <col min="8" max="8" width="0" style="155" hidden="1" customWidth="1"/>
    <col min="9" max="9" width="21.7109375" style="155" customWidth="1"/>
    <col min="10" max="10" width="9.140625" style="155" hidden="1" customWidth="1"/>
    <col min="11" max="11" width="22.85546875" style="155" customWidth="1"/>
    <col min="12" max="12" width="0" style="155" hidden="1" customWidth="1"/>
    <col min="13" max="13" width="15.28515625" style="155" customWidth="1"/>
    <col min="14" max="14" width="16.140625" style="342" bestFit="1" customWidth="1"/>
    <col min="15" max="15" width="16.28515625" style="155" bestFit="1" customWidth="1"/>
    <col min="16" max="16" width="21" style="155" bestFit="1" customWidth="1"/>
    <col min="17" max="17" width="9.140625" style="155" customWidth="1"/>
    <col min="18" max="18" width="9.140625" style="155"/>
    <col min="19" max="19" width="14.5703125" style="155" customWidth="1"/>
    <col min="20" max="253" width="9.140625" style="155"/>
    <col min="254" max="254" width="1.85546875" style="155" customWidth="1"/>
    <col min="255" max="255" width="4.28515625" style="155" customWidth="1"/>
    <col min="256" max="256" width="10.42578125" style="155" customWidth="1"/>
    <col min="257" max="257" width="21.7109375" style="155" customWidth="1"/>
    <col min="258" max="258" width="11.7109375" style="155" bestFit="1" customWidth="1"/>
    <col min="259" max="259" width="8.28515625" style="155" customWidth="1"/>
    <col min="260" max="261" width="0" style="155" hidden="1" customWidth="1"/>
    <col min="262" max="262" width="21.7109375" style="155" customWidth="1"/>
    <col min="263" max="263" width="0" style="155" hidden="1" customWidth="1"/>
    <col min="264" max="264" width="22.85546875" style="155" customWidth="1"/>
    <col min="265" max="265" width="0" style="155" hidden="1" customWidth="1"/>
    <col min="266" max="266" width="15.28515625" style="155" customWidth="1"/>
    <col min="267" max="267" width="9.140625" style="155"/>
    <col min="268" max="273" width="0" style="155" hidden="1" customWidth="1"/>
    <col min="274" max="509" width="9.140625" style="155"/>
    <col min="510" max="510" width="1.85546875" style="155" customWidth="1"/>
    <col min="511" max="511" width="4.28515625" style="155" customWidth="1"/>
    <col min="512" max="512" width="10.42578125" style="155" customWidth="1"/>
    <col min="513" max="513" width="21.7109375" style="155" customWidth="1"/>
    <col min="514" max="514" width="11.7109375" style="155" bestFit="1" customWidth="1"/>
    <col min="515" max="515" width="8.28515625" style="155" customWidth="1"/>
    <col min="516" max="517" width="0" style="155" hidden="1" customWidth="1"/>
    <col min="518" max="518" width="21.7109375" style="155" customWidth="1"/>
    <col min="519" max="519" width="0" style="155" hidden="1" customWidth="1"/>
    <col min="520" max="520" width="22.85546875" style="155" customWidth="1"/>
    <col min="521" max="521" width="0" style="155" hidden="1" customWidth="1"/>
    <col min="522" max="522" width="15.28515625" style="155" customWidth="1"/>
    <col min="523" max="523" width="9.140625" style="155"/>
    <col min="524" max="529" width="0" style="155" hidden="1" customWidth="1"/>
    <col min="530" max="765" width="9.140625" style="155"/>
    <col min="766" max="766" width="1.85546875" style="155" customWidth="1"/>
    <col min="767" max="767" width="4.28515625" style="155" customWidth="1"/>
    <col min="768" max="768" width="10.42578125" style="155" customWidth="1"/>
    <col min="769" max="769" width="21.7109375" style="155" customWidth="1"/>
    <col min="770" max="770" width="11.7109375" style="155" bestFit="1" customWidth="1"/>
    <col min="771" max="771" width="8.28515625" style="155" customWidth="1"/>
    <col min="772" max="773" width="0" style="155" hidden="1" customWidth="1"/>
    <col min="774" max="774" width="21.7109375" style="155" customWidth="1"/>
    <col min="775" max="775" width="0" style="155" hidden="1" customWidth="1"/>
    <col min="776" max="776" width="22.85546875" style="155" customWidth="1"/>
    <col min="777" max="777" width="0" style="155" hidden="1" customWidth="1"/>
    <col min="778" max="778" width="15.28515625" style="155" customWidth="1"/>
    <col min="779" max="779" width="9.140625" style="155"/>
    <col min="780" max="785" width="0" style="155" hidden="1" customWidth="1"/>
    <col min="786" max="1021" width="9.140625" style="155"/>
    <col min="1022" max="1022" width="1.85546875" style="155" customWidth="1"/>
    <col min="1023" max="1023" width="4.28515625" style="155" customWidth="1"/>
    <col min="1024" max="1024" width="10.42578125" style="155" customWidth="1"/>
    <col min="1025" max="1025" width="21.7109375" style="155" customWidth="1"/>
    <col min="1026" max="1026" width="11.7109375" style="155" bestFit="1" customWidth="1"/>
    <col min="1027" max="1027" width="8.28515625" style="155" customWidth="1"/>
    <col min="1028" max="1029" width="0" style="155" hidden="1" customWidth="1"/>
    <col min="1030" max="1030" width="21.7109375" style="155" customWidth="1"/>
    <col min="1031" max="1031" width="0" style="155" hidden="1" customWidth="1"/>
    <col min="1032" max="1032" width="22.85546875" style="155" customWidth="1"/>
    <col min="1033" max="1033" width="0" style="155" hidden="1" customWidth="1"/>
    <col min="1034" max="1034" width="15.28515625" style="155" customWidth="1"/>
    <col min="1035" max="1035" width="9.140625" style="155"/>
    <col min="1036" max="1041" width="0" style="155" hidden="1" customWidth="1"/>
    <col min="1042" max="1277" width="9.140625" style="155"/>
    <col min="1278" max="1278" width="1.85546875" style="155" customWidth="1"/>
    <col min="1279" max="1279" width="4.28515625" style="155" customWidth="1"/>
    <col min="1280" max="1280" width="10.42578125" style="155" customWidth="1"/>
    <col min="1281" max="1281" width="21.7109375" style="155" customWidth="1"/>
    <col min="1282" max="1282" width="11.7109375" style="155" bestFit="1" customWidth="1"/>
    <col min="1283" max="1283" width="8.28515625" style="155" customWidth="1"/>
    <col min="1284" max="1285" width="0" style="155" hidden="1" customWidth="1"/>
    <col min="1286" max="1286" width="21.7109375" style="155" customWidth="1"/>
    <col min="1287" max="1287" width="0" style="155" hidden="1" customWidth="1"/>
    <col min="1288" max="1288" width="22.85546875" style="155" customWidth="1"/>
    <col min="1289" max="1289" width="0" style="155" hidden="1" customWidth="1"/>
    <col min="1290" max="1290" width="15.28515625" style="155" customWidth="1"/>
    <col min="1291" max="1291" width="9.140625" style="155"/>
    <col min="1292" max="1297" width="0" style="155" hidden="1" customWidth="1"/>
    <col min="1298" max="1533" width="9.140625" style="155"/>
    <col min="1534" max="1534" width="1.85546875" style="155" customWidth="1"/>
    <col min="1535" max="1535" width="4.28515625" style="155" customWidth="1"/>
    <col min="1536" max="1536" width="10.42578125" style="155" customWidth="1"/>
    <col min="1537" max="1537" width="21.7109375" style="155" customWidth="1"/>
    <col min="1538" max="1538" width="11.7109375" style="155" bestFit="1" customWidth="1"/>
    <col min="1539" max="1539" width="8.28515625" style="155" customWidth="1"/>
    <col min="1540" max="1541" width="0" style="155" hidden="1" customWidth="1"/>
    <col min="1542" max="1542" width="21.7109375" style="155" customWidth="1"/>
    <col min="1543" max="1543" width="0" style="155" hidden="1" customWidth="1"/>
    <col min="1544" max="1544" width="22.85546875" style="155" customWidth="1"/>
    <col min="1545" max="1545" width="0" style="155" hidden="1" customWidth="1"/>
    <col min="1546" max="1546" width="15.28515625" style="155" customWidth="1"/>
    <col min="1547" max="1547" width="9.140625" style="155"/>
    <col min="1548" max="1553" width="0" style="155" hidden="1" customWidth="1"/>
    <col min="1554" max="1789" width="9.140625" style="155"/>
    <col min="1790" max="1790" width="1.85546875" style="155" customWidth="1"/>
    <col min="1791" max="1791" width="4.28515625" style="155" customWidth="1"/>
    <col min="1792" max="1792" width="10.42578125" style="155" customWidth="1"/>
    <col min="1793" max="1793" width="21.7109375" style="155" customWidth="1"/>
    <col min="1794" max="1794" width="11.7109375" style="155" bestFit="1" customWidth="1"/>
    <col min="1795" max="1795" width="8.28515625" style="155" customWidth="1"/>
    <col min="1796" max="1797" width="0" style="155" hidden="1" customWidth="1"/>
    <col min="1798" max="1798" width="21.7109375" style="155" customWidth="1"/>
    <col min="1799" max="1799" width="0" style="155" hidden="1" customWidth="1"/>
    <col min="1800" max="1800" width="22.85546875" style="155" customWidth="1"/>
    <col min="1801" max="1801" width="0" style="155" hidden="1" customWidth="1"/>
    <col min="1802" max="1802" width="15.28515625" style="155" customWidth="1"/>
    <col min="1803" max="1803" width="9.140625" style="155"/>
    <col min="1804" max="1809" width="0" style="155" hidden="1" customWidth="1"/>
    <col min="1810" max="2045" width="9.140625" style="155"/>
    <col min="2046" max="2046" width="1.85546875" style="155" customWidth="1"/>
    <col min="2047" max="2047" width="4.28515625" style="155" customWidth="1"/>
    <col min="2048" max="2048" width="10.42578125" style="155" customWidth="1"/>
    <col min="2049" max="2049" width="21.7109375" style="155" customWidth="1"/>
    <col min="2050" max="2050" width="11.7109375" style="155" bestFit="1" customWidth="1"/>
    <col min="2051" max="2051" width="8.28515625" style="155" customWidth="1"/>
    <col min="2052" max="2053" width="0" style="155" hidden="1" customWidth="1"/>
    <col min="2054" max="2054" width="21.7109375" style="155" customWidth="1"/>
    <col min="2055" max="2055" width="0" style="155" hidden="1" customWidth="1"/>
    <col min="2056" max="2056" width="22.85546875" style="155" customWidth="1"/>
    <col min="2057" max="2057" width="0" style="155" hidden="1" customWidth="1"/>
    <col min="2058" max="2058" width="15.28515625" style="155" customWidth="1"/>
    <col min="2059" max="2059" width="9.140625" style="155"/>
    <col min="2060" max="2065" width="0" style="155" hidden="1" customWidth="1"/>
    <col min="2066" max="2301" width="9.140625" style="155"/>
    <col min="2302" max="2302" width="1.85546875" style="155" customWidth="1"/>
    <col min="2303" max="2303" width="4.28515625" style="155" customWidth="1"/>
    <col min="2304" max="2304" width="10.42578125" style="155" customWidth="1"/>
    <col min="2305" max="2305" width="21.7109375" style="155" customWidth="1"/>
    <col min="2306" max="2306" width="11.7109375" style="155" bestFit="1" customWidth="1"/>
    <col min="2307" max="2307" width="8.28515625" style="155" customWidth="1"/>
    <col min="2308" max="2309" width="0" style="155" hidden="1" customWidth="1"/>
    <col min="2310" max="2310" width="21.7109375" style="155" customWidth="1"/>
    <col min="2311" max="2311" width="0" style="155" hidden="1" customWidth="1"/>
    <col min="2312" max="2312" width="22.85546875" style="155" customWidth="1"/>
    <col min="2313" max="2313" width="0" style="155" hidden="1" customWidth="1"/>
    <col min="2314" max="2314" width="15.28515625" style="155" customWidth="1"/>
    <col min="2315" max="2315" width="9.140625" style="155"/>
    <col min="2316" max="2321" width="0" style="155" hidden="1" customWidth="1"/>
    <col min="2322" max="2557" width="9.140625" style="155"/>
    <col min="2558" max="2558" width="1.85546875" style="155" customWidth="1"/>
    <col min="2559" max="2559" width="4.28515625" style="155" customWidth="1"/>
    <col min="2560" max="2560" width="10.42578125" style="155" customWidth="1"/>
    <col min="2561" max="2561" width="21.7109375" style="155" customWidth="1"/>
    <col min="2562" max="2562" width="11.7109375" style="155" bestFit="1" customWidth="1"/>
    <col min="2563" max="2563" width="8.28515625" style="155" customWidth="1"/>
    <col min="2564" max="2565" width="0" style="155" hidden="1" customWidth="1"/>
    <col min="2566" max="2566" width="21.7109375" style="155" customWidth="1"/>
    <col min="2567" max="2567" width="0" style="155" hidden="1" customWidth="1"/>
    <col min="2568" max="2568" width="22.85546875" style="155" customWidth="1"/>
    <col min="2569" max="2569" width="0" style="155" hidden="1" customWidth="1"/>
    <col min="2570" max="2570" width="15.28515625" style="155" customWidth="1"/>
    <col min="2571" max="2571" width="9.140625" style="155"/>
    <col min="2572" max="2577" width="0" style="155" hidden="1" customWidth="1"/>
    <col min="2578" max="2813" width="9.140625" style="155"/>
    <col min="2814" max="2814" width="1.85546875" style="155" customWidth="1"/>
    <col min="2815" max="2815" width="4.28515625" style="155" customWidth="1"/>
    <col min="2816" max="2816" width="10.42578125" style="155" customWidth="1"/>
    <col min="2817" max="2817" width="21.7109375" style="155" customWidth="1"/>
    <col min="2818" max="2818" width="11.7109375" style="155" bestFit="1" customWidth="1"/>
    <col min="2819" max="2819" width="8.28515625" style="155" customWidth="1"/>
    <col min="2820" max="2821" width="0" style="155" hidden="1" customWidth="1"/>
    <col min="2822" max="2822" width="21.7109375" style="155" customWidth="1"/>
    <col min="2823" max="2823" width="0" style="155" hidden="1" customWidth="1"/>
    <col min="2824" max="2824" width="22.85546875" style="155" customWidth="1"/>
    <col min="2825" max="2825" width="0" style="155" hidden="1" customWidth="1"/>
    <col min="2826" max="2826" width="15.28515625" style="155" customWidth="1"/>
    <col min="2827" max="2827" width="9.140625" style="155"/>
    <col min="2828" max="2833" width="0" style="155" hidden="1" customWidth="1"/>
    <col min="2834" max="3069" width="9.140625" style="155"/>
    <col min="3070" max="3070" width="1.85546875" style="155" customWidth="1"/>
    <col min="3071" max="3071" width="4.28515625" style="155" customWidth="1"/>
    <col min="3072" max="3072" width="10.42578125" style="155" customWidth="1"/>
    <col min="3073" max="3073" width="21.7109375" style="155" customWidth="1"/>
    <col min="3074" max="3074" width="11.7109375" style="155" bestFit="1" customWidth="1"/>
    <col min="3075" max="3075" width="8.28515625" style="155" customWidth="1"/>
    <col min="3076" max="3077" width="0" style="155" hidden="1" customWidth="1"/>
    <col min="3078" max="3078" width="21.7109375" style="155" customWidth="1"/>
    <col min="3079" max="3079" width="0" style="155" hidden="1" customWidth="1"/>
    <col min="3080" max="3080" width="22.85546875" style="155" customWidth="1"/>
    <col min="3081" max="3081" width="0" style="155" hidden="1" customWidth="1"/>
    <col min="3082" max="3082" width="15.28515625" style="155" customWidth="1"/>
    <col min="3083" max="3083" width="9.140625" style="155"/>
    <col min="3084" max="3089" width="0" style="155" hidden="1" customWidth="1"/>
    <col min="3090" max="3325" width="9.140625" style="155"/>
    <col min="3326" max="3326" width="1.85546875" style="155" customWidth="1"/>
    <col min="3327" max="3327" width="4.28515625" style="155" customWidth="1"/>
    <col min="3328" max="3328" width="10.42578125" style="155" customWidth="1"/>
    <col min="3329" max="3329" width="21.7109375" style="155" customWidth="1"/>
    <col min="3330" max="3330" width="11.7109375" style="155" bestFit="1" customWidth="1"/>
    <col min="3331" max="3331" width="8.28515625" style="155" customWidth="1"/>
    <col min="3332" max="3333" width="0" style="155" hidden="1" customWidth="1"/>
    <col min="3334" max="3334" width="21.7109375" style="155" customWidth="1"/>
    <col min="3335" max="3335" width="0" style="155" hidden="1" customWidth="1"/>
    <col min="3336" max="3336" width="22.85546875" style="155" customWidth="1"/>
    <col min="3337" max="3337" width="0" style="155" hidden="1" customWidth="1"/>
    <col min="3338" max="3338" width="15.28515625" style="155" customWidth="1"/>
    <col min="3339" max="3339" width="9.140625" style="155"/>
    <col min="3340" max="3345" width="0" style="155" hidden="1" customWidth="1"/>
    <col min="3346" max="3581" width="9.140625" style="155"/>
    <col min="3582" max="3582" width="1.85546875" style="155" customWidth="1"/>
    <col min="3583" max="3583" width="4.28515625" style="155" customWidth="1"/>
    <col min="3584" max="3584" width="10.42578125" style="155" customWidth="1"/>
    <col min="3585" max="3585" width="21.7109375" style="155" customWidth="1"/>
    <col min="3586" max="3586" width="11.7109375" style="155" bestFit="1" customWidth="1"/>
    <col min="3587" max="3587" width="8.28515625" style="155" customWidth="1"/>
    <col min="3588" max="3589" width="0" style="155" hidden="1" customWidth="1"/>
    <col min="3590" max="3590" width="21.7109375" style="155" customWidth="1"/>
    <col min="3591" max="3591" width="0" style="155" hidden="1" customWidth="1"/>
    <col min="3592" max="3592" width="22.85546875" style="155" customWidth="1"/>
    <col min="3593" max="3593" width="0" style="155" hidden="1" customWidth="1"/>
    <col min="3594" max="3594" width="15.28515625" style="155" customWidth="1"/>
    <col min="3595" max="3595" width="9.140625" style="155"/>
    <col min="3596" max="3601" width="0" style="155" hidden="1" customWidth="1"/>
    <col min="3602" max="3837" width="9.140625" style="155"/>
    <col min="3838" max="3838" width="1.85546875" style="155" customWidth="1"/>
    <col min="3839" max="3839" width="4.28515625" style="155" customWidth="1"/>
    <col min="3840" max="3840" width="10.42578125" style="155" customWidth="1"/>
    <col min="3841" max="3841" width="21.7109375" style="155" customWidth="1"/>
    <col min="3842" max="3842" width="11.7109375" style="155" bestFit="1" customWidth="1"/>
    <col min="3843" max="3843" width="8.28515625" style="155" customWidth="1"/>
    <col min="3844" max="3845" width="0" style="155" hidden="1" customWidth="1"/>
    <col min="3846" max="3846" width="21.7109375" style="155" customWidth="1"/>
    <col min="3847" max="3847" width="0" style="155" hidden="1" customWidth="1"/>
    <col min="3848" max="3848" width="22.85546875" style="155" customWidth="1"/>
    <col min="3849" max="3849" width="0" style="155" hidden="1" customWidth="1"/>
    <col min="3850" max="3850" width="15.28515625" style="155" customWidth="1"/>
    <col min="3851" max="3851" width="9.140625" style="155"/>
    <col min="3852" max="3857" width="0" style="155" hidden="1" customWidth="1"/>
    <col min="3858" max="4093" width="9.140625" style="155"/>
    <col min="4094" max="4094" width="1.85546875" style="155" customWidth="1"/>
    <col min="4095" max="4095" width="4.28515625" style="155" customWidth="1"/>
    <col min="4096" max="4096" width="10.42578125" style="155" customWidth="1"/>
    <col min="4097" max="4097" width="21.7109375" style="155" customWidth="1"/>
    <col min="4098" max="4098" width="11.7109375" style="155" bestFit="1" customWidth="1"/>
    <col min="4099" max="4099" width="8.28515625" style="155" customWidth="1"/>
    <col min="4100" max="4101" width="0" style="155" hidden="1" customWidth="1"/>
    <col min="4102" max="4102" width="21.7109375" style="155" customWidth="1"/>
    <col min="4103" max="4103" width="0" style="155" hidden="1" customWidth="1"/>
    <col min="4104" max="4104" width="22.85546875" style="155" customWidth="1"/>
    <col min="4105" max="4105" width="0" style="155" hidden="1" customWidth="1"/>
    <col min="4106" max="4106" width="15.28515625" style="155" customWidth="1"/>
    <col min="4107" max="4107" width="9.140625" style="155"/>
    <col min="4108" max="4113" width="0" style="155" hidden="1" customWidth="1"/>
    <col min="4114" max="4349" width="9.140625" style="155"/>
    <col min="4350" max="4350" width="1.85546875" style="155" customWidth="1"/>
    <col min="4351" max="4351" width="4.28515625" style="155" customWidth="1"/>
    <col min="4352" max="4352" width="10.42578125" style="155" customWidth="1"/>
    <col min="4353" max="4353" width="21.7109375" style="155" customWidth="1"/>
    <col min="4354" max="4354" width="11.7109375" style="155" bestFit="1" customWidth="1"/>
    <col min="4355" max="4355" width="8.28515625" style="155" customWidth="1"/>
    <col min="4356" max="4357" width="0" style="155" hidden="1" customWidth="1"/>
    <col min="4358" max="4358" width="21.7109375" style="155" customWidth="1"/>
    <col min="4359" max="4359" width="0" style="155" hidden="1" customWidth="1"/>
    <col min="4360" max="4360" width="22.85546875" style="155" customWidth="1"/>
    <col min="4361" max="4361" width="0" style="155" hidden="1" customWidth="1"/>
    <col min="4362" max="4362" width="15.28515625" style="155" customWidth="1"/>
    <col min="4363" max="4363" width="9.140625" style="155"/>
    <col min="4364" max="4369" width="0" style="155" hidden="1" customWidth="1"/>
    <col min="4370" max="4605" width="9.140625" style="155"/>
    <col min="4606" max="4606" width="1.85546875" style="155" customWidth="1"/>
    <col min="4607" max="4607" width="4.28515625" style="155" customWidth="1"/>
    <col min="4608" max="4608" width="10.42578125" style="155" customWidth="1"/>
    <col min="4609" max="4609" width="21.7109375" style="155" customWidth="1"/>
    <col min="4610" max="4610" width="11.7109375" style="155" bestFit="1" customWidth="1"/>
    <col min="4611" max="4611" width="8.28515625" style="155" customWidth="1"/>
    <col min="4612" max="4613" width="0" style="155" hidden="1" customWidth="1"/>
    <col min="4614" max="4614" width="21.7109375" style="155" customWidth="1"/>
    <col min="4615" max="4615" width="0" style="155" hidden="1" customWidth="1"/>
    <col min="4616" max="4616" width="22.85546875" style="155" customWidth="1"/>
    <col min="4617" max="4617" width="0" style="155" hidden="1" customWidth="1"/>
    <col min="4618" max="4618" width="15.28515625" style="155" customWidth="1"/>
    <col min="4619" max="4619" width="9.140625" style="155"/>
    <col min="4620" max="4625" width="0" style="155" hidden="1" customWidth="1"/>
    <col min="4626" max="4861" width="9.140625" style="155"/>
    <col min="4862" max="4862" width="1.85546875" style="155" customWidth="1"/>
    <col min="4863" max="4863" width="4.28515625" style="155" customWidth="1"/>
    <col min="4864" max="4864" width="10.42578125" style="155" customWidth="1"/>
    <col min="4865" max="4865" width="21.7109375" style="155" customWidth="1"/>
    <col min="4866" max="4866" width="11.7109375" style="155" bestFit="1" customWidth="1"/>
    <col min="4867" max="4867" width="8.28515625" style="155" customWidth="1"/>
    <col min="4868" max="4869" width="0" style="155" hidden="1" customWidth="1"/>
    <col min="4870" max="4870" width="21.7109375" style="155" customWidth="1"/>
    <col min="4871" max="4871" width="0" style="155" hidden="1" customWidth="1"/>
    <col min="4872" max="4872" width="22.85546875" style="155" customWidth="1"/>
    <col min="4873" max="4873" width="0" style="155" hidden="1" customWidth="1"/>
    <col min="4874" max="4874" width="15.28515625" style="155" customWidth="1"/>
    <col min="4875" max="4875" width="9.140625" style="155"/>
    <col min="4876" max="4881" width="0" style="155" hidden="1" customWidth="1"/>
    <col min="4882" max="5117" width="9.140625" style="155"/>
    <col min="5118" max="5118" width="1.85546875" style="155" customWidth="1"/>
    <col min="5119" max="5119" width="4.28515625" style="155" customWidth="1"/>
    <col min="5120" max="5120" width="10.42578125" style="155" customWidth="1"/>
    <col min="5121" max="5121" width="21.7109375" style="155" customWidth="1"/>
    <col min="5122" max="5122" width="11.7109375" style="155" bestFit="1" customWidth="1"/>
    <col min="5123" max="5123" width="8.28515625" style="155" customWidth="1"/>
    <col min="5124" max="5125" width="0" style="155" hidden="1" customWidth="1"/>
    <col min="5126" max="5126" width="21.7109375" style="155" customWidth="1"/>
    <col min="5127" max="5127" width="0" style="155" hidden="1" customWidth="1"/>
    <col min="5128" max="5128" width="22.85546875" style="155" customWidth="1"/>
    <col min="5129" max="5129" width="0" style="155" hidden="1" customWidth="1"/>
    <col min="5130" max="5130" width="15.28515625" style="155" customWidth="1"/>
    <col min="5131" max="5131" width="9.140625" style="155"/>
    <col min="5132" max="5137" width="0" style="155" hidden="1" customWidth="1"/>
    <col min="5138" max="5373" width="9.140625" style="155"/>
    <col min="5374" max="5374" width="1.85546875" style="155" customWidth="1"/>
    <col min="5375" max="5375" width="4.28515625" style="155" customWidth="1"/>
    <col min="5376" max="5376" width="10.42578125" style="155" customWidth="1"/>
    <col min="5377" max="5377" width="21.7109375" style="155" customWidth="1"/>
    <col min="5378" max="5378" width="11.7109375" style="155" bestFit="1" customWidth="1"/>
    <col min="5379" max="5379" width="8.28515625" style="155" customWidth="1"/>
    <col min="5380" max="5381" width="0" style="155" hidden="1" customWidth="1"/>
    <col min="5382" max="5382" width="21.7109375" style="155" customWidth="1"/>
    <col min="5383" max="5383" width="0" style="155" hidden="1" customWidth="1"/>
    <col min="5384" max="5384" width="22.85546875" style="155" customWidth="1"/>
    <col min="5385" max="5385" width="0" style="155" hidden="1" customWidth="1"/>
    <col min="5386" max="5386" width="15.28515625" style="155" customWidth="1"/>
    <col min="5387" max="5387" width="9.140625" style="155"/>
    <col min="5388" max="5393" width="0" style="155" hidden="1" customWidth="1"/>
    <col min="5394" max="5629" width="9.140625" style="155"/>
    <col min="5630" max="5630" width="1.85546875" style="155" customWidth="1"/>
    <col min="5631" max="5631" width="4.28515625" style="155" customWidth="1"/>
    <col min="5632" max="5632" width="10.42578125" style="155" customWidth="1"/>
    <col min="5633" max="5633" width="21.7109375" style="155" customWidth="1"/>
    <col min="5634" max="5634" width="11.7109375" style="155" bestFit="1" customWidth="1"/>
    <col min="5635" max="5635" width="8.28515625" style="155" customWidth="1"/>
    <col min="5636" max="5637" width="0" style="155" hidden="1" customWidth="1"/>
    <col min="5638" max="5638" width="21.7109375" style="155" customWidth="1"/>
    <col min="5639" max="5639" width="0" style="155" hidden="1" customWidth="1"/>
    <col min="5640" max="5640" width="22.85546875" style="155" customWidth="1"/>
    <col min="5641" max="5641" width="0" style="155" hidden="1" customWidth="1"/>
    <col min="5642" max="5642" width="15.28515625" style="155" customWidth="1"/>
    <col min="5643" max="5643" width="9.140625" style="155"/>
    <col min="5644" max="5649" width="0" style="155" hidden="1" customWidth="1"/>
    <col min="5650" max="5885" width="9.140625" style="155"/>
    <col min="5886" max="5886" width="1.85546875" style="155" customWidth="1"/>
    <col min="5887" max="5887" width="4.28515625" style="155" customWidth="1"/>
    <col min="5888" max="5888" width="10.42578125" style="155" customWidth="1"/>
    <col min="5889" max="5889" width="21.7109375" style="155" customWidth="1"/>
    <col min="5890" max="5890" width="11.7109375" style="155" bestFit="1" customWidth="1"/>
    <col min="5891" max="5891" width="8.28515625" style="155" customWidth="1"/>
    <col min="5892" max="5893" width="0" style="155" hidden="1" customWidth="1"/>
    <col min="5894" max="5894" width="21.7109375" style="155" customWidth="1"/>
    <col min="5895" max="5895" width="0" style="155" hidden="1" customWidth="1"/>
    <col min="5896" max="5896" width="22.85546875" style="155" customWidth="1"/>
    <col min="5897" max="5897" width="0" style="155" hidden="1" customWidth="1"/>
    <col min="5898" max="5898" width="15.28515625" style="155" customWidth="1"/>
    <col min="5899" max="5899" width="9.140625" style="155"/>
    <col min="5900" max="5905" width="0" style="155" hidden="1" customWidth="1"/>
    <col min="5906" max="6141" width="9.140625" style="155"/>
    <col min="6142" max="6142" width="1.85546875" style="155" customWidth="1"/>
    <col min="6143" max="6143" width="4.28515625" style="155" customWidth="1"/>
    <col min="6144" max="6144" width="10.42578125" style="155" customWidth="1"/>
    <col min="6145" max="6145" width="21.7109375" style="155" customWidth="1"/>
    <col min="6146" max="6146" width="11.7109375" style="155" bestFit="1" customWidth="1"/>
    <col min="6147" max="6147" width="8.28515625" style="155" customWidth="1"/>
    <col min="6148" max="6149" width="0" style="155" hidden="1" customWidth="1"/>
    <col min="6150" max="6150" width="21.7109375" style="155" customWidth="1"/>
    <col min="6151" max="6151" width="0" style="155" hidden="1" customWidth="1"/>
    <col min="6152" max="6152" width="22.85546875" style="155" customWidth="1"/>
    <col min="6153" max="6153" width="0" style="155" hidden="1" customWidth="1"/>
    <col min="6154" max="6154" width="15.28515625" style="155" customWidth="1"/>
    <col min="6155" max="6155" width="9.140625" style="155"/>
    <col min="6156" max="6161" width="0" style="155" hidden="1" customWidth="1"/>
    <col min="6162" max="6397" width="9.140625" style="155"/>
    <col min="6398" max="6398" width="1.85546875" style="155" customWidth="1"/>
    <col min="6399" max="6399" width="4.28515625" style="155" customWidth="1"/>
    <col min="6400" max="6400" width="10.42578125" style="155" customWidth="1"/>
    <col min="6401" max="6401" width="21.7109375" style="155" customWidth="1"/>
    <col min="6402" max="6402" width="11.7109375" style="155" bestFit="1" customWidth="1"/>
    <col min="6403" max="6403" width="8.28515625" style="155" customWidth="1"/>
    <col min="6404" max="6405" width="0" style="155" hidden="1" customWidth="1"/>
    <col min="6406" max="6406" width="21.7109375" style="155" customWidth="1"/>
    <col min="6407" max="6407" width="0" style="155" hidden="1" customWidth="1"/>
    <col min="6408" max="6408" width="22.85546875" style="155" customWidth="1"/>
    <col min="6409" max="6409" width="0" style="155" hidden="1" customWidth="1"/>
    <col min="6410" max="6410" width="15.28515625" style="155" customWidth="1"/>
    <col min="6411" max="6411" width="9.140625" style="155"/>
    <col min="6412" max="6417" width="0" style="155" hidden="1" customWidth="1"/>
    <col min="6418" max="6653" width="9.140625" style="155"/>
    <col min="6654" max="6654" width="1.85546875" style="155" customWidth="1"/>
    <col min="6655" max="6655" width="4.28515625" style="155" customWidth="1"/>
    <col min="6656" max="6656" width="10.42578125" style="155" customWidth="1"/>
    <col min="6657" max="6657" width="21.7109375" style="155" customWidth="1"/>
    <col min="6658" max="6658" width="11.7109375" style="155" bestFit="1" customWidth="1"/>
    <col min="6659" max="6659" width="8.28515625" style="155" customWidth="1"/>
    <col min="6660" max="6661" width="0" style="155" hidden="1" customWidth="1"/>
    <col min="6662" max="6662" width="21.7109375" style="155" customWidth="1"/>
    <col min="6663" max="6663" width="0" style="155" hidden="1" customWidth="1"/>
    <col min="6664" max="6664" width="22.85546875" style="155" customWidth="1"/>
    <col min="6665" max="6665" width="0" style="155" hidden="1" customWidth="1"/>
    <col min="6666" max="6666" width="15.28515625" style="155" customWidth="1"/>
    <col min="6667" max="6667" width="9.140625" style="155"/>
    <col min="6668" max="6673" width="0" style="155" hidden="1" customWidth="1"/>
    <col min="6674" max="6909" width="9.140625" style="155"/>
    <col min="6910" max="6910" width="1.85546875" style="155" customWidth="1"/>
    <col min="6911" max="6911" width="4.28515625" style="155" customWidth="1"/>
    <col min="6912" max="6912" width="10.42578125" style="155" customWidth="1"/>
    <col min="6913" max="6913" width="21.7109375" style="155" customWidth="1"/>
    <col min="6914" max="6914" width="11.7109375" style="155" bestFit="1" customWidth="1"/>
    <col min="6915" max="6915" width="8.28515625" style="155" customWidth="1"/>
    <col min="6916" max="6917" width="0" style="155" hidden="1" customWidth="1"/>
    <col min="6918" max="6918" width="21.7109375" style="155" customWidth="1"/>
    <col min="6919" max="6919" width="0" style="155" hidden="1" customWidth="1"/>
    <col min="6920" max="6920" width="22.85546875" style="155" customWidth="1"/>
    <col min="6921" max="6921" width="0" style="155" hidden="1" customWidth="1"/>
    <col min="6922" max="6922" width="15.28515625" style="155" customWidth="1"/>
    <col min="6923" max="6923" width="9.140625" style="155"/>
    <col min="6924" max="6929" width="0" style="155" hidden="1" customWidth="1"/>
    <col min="6930" max="7165" width="9.140625" style="155"/>
    <col min="7166" max="7166" width="1.85546875" style="155" customWidth="1"/>
    <col min="7167" max="7167" width="4.28515625" style="155" customWidth="1"/>
    <col min="7168" max="7168" width="10.42578125" style="155" customWidth="1"/>
    <col min="7169" max="7169" width="21.7109375" style="155" customWidth="1"/>
    <col min="7170" max="7170" width="11.7109375" style="155" bestFit="1" customWidth="1"/>
    <col min="7171" max="7171" width="8.28515625" style="155" customWidth="1"/>
    <col min="7172" max="7173" width="0" style="155" hidden="1" customWidth="1"/>
    <col min="7174" max="7174" width="21.7109375" style="155" customWidth="1"/>
    <col min="7175" max="7175" width="0" style="155" hidden="1" customWidth="1"/>
    <col min="7176" max="7176" width="22.85546875" style="155" customWidth="1"/>
    <col min="7177" max="7177" width="0" style="155" hidden="1" customWidth="1"/>
    <col min="7178" max="7178" width="15.28515625" style="155" customWidth="1"/>
    <col min="7179" max="7179" width="9.140625" style="155"/>
    <col min="7180" max="7185" width="0" style="155" hidden="1" customWidth="1"/>
    <col min="7186" max="7421" width="9.140625" style="155"/>
    <col min="7422" max="7422" width="1.85546875" style="155" customWidth="1"/>
    <col min="7423" max="7423" width="4.28515625" style="155" customWidth="1"/>
    <col min="7424" max="7424" width="10.42578125" style="155" customWidth="1"/>
    <col min="7425" max="7425" width="21.7109375" style="155" customWidth="1"/>
    <col min="7426" max="7426" width="11.7109375" style="155" bestFit="1" customWidth="1"/>
    <col min="7427" max="7427" width="8.28515625" style="155" customWidth="1"/>
    <col min="7428" max="7429" width="0" style="155" hidden="1" customWidth="1"/>
    <col min="7430" max="7430" width="21.7109375" style="155" customWidth="1"/>
    <col min="7431" max="7431" width="0" style="155" hidden="1" customWidth="1"/>
    <col min="7432" max="7432" width="22.85546875" style="155" customWidth="1"/>
    <col min="7433" max="7433" width="0" style="155" hidden="1" customWidth="1"/>
    <col min="7434" max="7434" width="15.28515625" style="155" customWidth="1"/>
    <col min="7435" max="7435" width="9.140625" style="155"/>
    <col min="7436" max="7441" width="0" style="155" hidden="1" customWidth="1"/>
    <col min="7442" max="7677" width="9.140625" style="155"/>
    <col min="7678" max="7678" width="1.85546875" style="155" customWidth="1"/>
    <col min="7679" max="7679" width="4.28515625" style="155" customWidth="1"/>
    <col min="7680" max="7680" width="10.42578125" style="155" customWidth="1"/>
    <col min="7681" max="7681" width="21.7109375" style="155" customWidth="1"/>
    <col min="7682" max="7682" width="11.7109375" style="155" bestFit="1" customWidth="1"/>
    <col min="7683" max="7683" width="8.28515625" style="155" customWidth="1"/>
    <col min="7684" max="7685" width="0" style="155" hidden="1" customWidth="1"/>
    <col min="7686" max="7686" width="21.7109375" style="155" customWidth="1"/>
    <col min="7687" max="7687" width="0" style="155" hidden="1" customWidth="1"/>
    <col min="7688" max="7688" width="22.85546875" style="155" customWidth="1"/>
    <col min="7689" max="7689" width="0" style="155" hidden="1" customWidth="1"/>
    <col min="7690" max="7690" width="15.28515625" style="155" customWidth="1"/>
    <col min="7691" max="7691" width="9.140625" style="155"/>
    <col min="7692" max="7697" width="0" style="155" hidden="1" customWidth="1"/>
    <col min="7698" max="7933" width="9.140625" style="155"/>
    <col min="7934" max="7934" width="1.85546875" style="155" customWidth="1"/>
    <col min="7935" max="7935" width="4.28515625" style="155" customWidth="1"/>
    <col min="7936" max="7936" width="10.42578125" style="155" customWidth="1"/>
    <col min="7937" max="7937" width="21.7109375" style="155" customWidth="1"/>
    <col min="7938" max="7938" width="11.7109375" style="155" bestFit="1" customWidth="1"/>
    <col min="7939" max="7939" width="8.28515625" style="155" customWidth="1"/>
    <col min="7940" max="7941" width="0" style="155" hidden="1" customWidth="1"/>
    <col min="7942" max="7942" width="21.7109375" style="155" customWidth="1"/>
    <col min="7943" max="7943" width="0" style="155" hidden="1" customWidth="1"/>
    <col min="7944" max="7944" width="22.85546875" style="155" customWidth="1"/>
    <col min="7945" max="7945" width="0" style="155" hidden="1" customWidth="1"/>
    <col min="7946" max="7946" width="15.28515625" style="155" customWidth="1"/>
    <col min="7947" max="7947" width="9.140625" style="155"/>
    <col min="7948" max="7953" width="0" style="155" hidden="1" customWidth="1"/>
    <col min="7954" max="8189" width="9.140625" style="155"/>
    <col min="8190" max="8190" width="1.85546875" style="155" customWidth="1"/>
    <col min="8191" max="8191" width="4.28515625" style="155" customWidth="1"/>
    <col min="8192" max="8192" width="10.42578125" style="155" customWidth="1"/>
    <col min="8193" max="8193" width="21.7109375" style="155" customWidth="1"/>
    <col min="8194" max="8194" width="11.7109375" style="155" bestFit="1" customWidth="1"/>
    <col min="8195" max="8195" width="8.28515625" style="155" customWidth="1"/>
    <col min="8196" max="8197" width="0" style="155" hidden="1" customWidth="1"/>
    <col min="8198" max="8198" width="21.7109375" style="155" customWidth="1"/>
    <col min="8199" max="8199" width="0" style="155" hidden="1" customWidth="1"/>
    <col min="8200" max="8200" width="22.85546875" style="155" customWidth="1"/>
    <col min="8201" max="8201" width="0" style="155" hidden="1" customWidth="1"/>
    <col min="8202" max="8202" width="15.28515625" style="155" customWidth="1"/>
    <col min="8203" max="8203" width="9.140625" style="155"/>
    <col min="8204" max="8209" width="0" style="155" hidden="1" customWidth="1"/>
    <col min="8210" max="8445" width="9.140625" style="155"/>
    <col min="8446" max="8446" width="1.85546875" style="155" customWidth="1"/>
    <col min="8447" max="8447" width="4.28515625" style="155" customWidth="1"/>
    <col min="8448" max="8448" width="10.42578125" style="155" customWidth="1"/>
    <col min="8449" max="8449" width="21.7109375" style="155" customWidth="1"/>
    <col min="8450" max="8450" width="11.7109375" style="155" bestFit="1" customWidth="1"/>
    <col min="8451" max="8451" width="8.28515625" style="155" customWidth="1"/>
    <col min="8452" max="8453" width="0" style="155" hidden="1" customWidth="1"/>
    <col min="8454" max="8454" width="21.7109375" style="155" customWidth="1"/>
    <col min="8455" max="8455" width="0" style="155" hidden="1" customWidth="1"/>
    <col min="8456" max="8456" width="22.85546875" style="155" customWidth="1"/>
    <col min="8457" max="8457" width="0" style="155" hidden="1" customWidth="1"/>
    <col min="8458" max="8458" width="15.28515625" style="155" customWidth="1"/>
    <col min="8459" max="8459" width="9.140625" style="155"/>
    <col min="8460" max="8465" width="0" style="155" hidden="1" customWidth="1"/>
    <col min="8466" max="8701" width="9.140625" style="155"/>
    <col min="8702" max="8702" width="1.85546875" style="155" customWidth="1"/>
    <col min="8703" max="8703" width="4.28515625" style="155" customWidth="1"/>
    <col min="8704" max="8704" width="10.42578125" style="155" customWidth="1"/>
    <col min="8705" max="8705" width="21.7109375" style="155" customWidth="1"/>
    <col min="8706" max="8706" width="11.7109375" style="155" bestFit="1" customWidth="1"/>
    <col min="8707" max="8707" width="8.28515625" style="155" customWidth="1"/>
    <col min="8708" max="8709" width="0" style="155" hidden="1" customWidth="1"/>
    <col min="8710" max="8710" width="21.7109375" style="155" customWidth="1"/>
    <col min="8711" max="8711" width="0" style="155" hidden="1" customWidth="1"/>
    <col min="8712" max="8712" width="22.85546875" style="155" customWidth="1"/>
    <col min="8713" max="8713" width="0" style="155" hidden="1" customWidth="1"/>
    <col min="8714" max="8714" width="15.28515625" style="155" customWidth="1"/>
    <col min="8715" max="8715" width="9.140625" style="155"/>
    <col min="8716" max="8721" width="0" style="155" hidden="1" customWidth="1"/>
    <col min="8722" max="8957" width="9.140625" style="155"/>
    <col min="8958" max="8958" width="1.85546875" style="155" customWidth="1"/>
    <col min="8959" max="8959" width="4.28515625" style="155" customWidth="1"/>
    <col min="8960" max="8960" width="10.42578125" style="155" customWidth="1"/>
    <col min="8961" max="8961" width="21.7109375" style="155" customWidth="1"/>
    <col min="8962" max="8962" width="11.7109375" style="155" bestFit="1" customWidth="1"/>
    <col min="8963" max="8963" width="8.28515625" style="155" customWidth="1"/>
    <col min="8964" max="8965" width="0" style="155" hidden="1" customWidth="1"/>
    <col min="8966" max="8966" width="21.7109375" style="155" customWidth="1"/>
    <col min="8967" max="8967" width="0" style="155" hidden="1" customWidth="1"/>
    <col min="8968" max="8968" width="22.85546875" style="155" customWidth="1"/>
    <col min="8969" max="8969" width="0" style="155" hidden="1" customWidth="1"/>
    <col min="8970" max="8970" width="15.28515625" style="155" customWidth="1"/>
    <col min="8971" max="8971" width="9.140625" style="155"/>
    <col min="8972" max="8977" width="0" style="155" hidden="1" customWidth="1"/>
    <col min="8978" max="9213" width="9.140625" style="155"/>
    <col min="9214" max="9214" width="1.85546875" style="155" customWidth="1"/>
    <col min="9215" max="9215" width="4.28515625" style="155" customWidth="1"/>
    <col min="9216" max="9216" width="10.42578125" style="155" customWidth="1"/>
    <col min="9217" max="9217" width="21.7109375" style="155" customWidth="1"/>
    <col min="9218" max="9218" width="11.7109375" style="155" bestFit="1" customWidth="1"/>
    <col min="9219" max="9219" width="8.28515625" style="155" customWidth="1"/>
    <col min="9220" max="9221" width="0" style="155" hidden="1" customWidth="1"/>
    <col min="9222" max="9222" width="21.7109375" style="155" customWidth="1"/>
    <col min="9223" max="9223" width="0" style="155" hidden="1" customWidth="1"/>
    <col min="9224" max="9224" width="22.85546875" style="155" customWidth="1"/>
    <col min="9225" max="9225" width="0" style="155" hidden="1" customWidth="1"/>
    <col min="9226" max="9226" width="15.28515625" style="155" customWidth="1"/>
    <col min="9227" max="9227" width="9.140625" style="155"/>
    <col min="9228" max="9233" width="0" style="155" hidden="1" customWidth="1"/>
    <col min="9234" max="9469" width="9.140625" style="155"/>
    <col min="9470" max="9470" width="1.85546875" style="155" customWidth="1"/>
    <col min="9471" max="9471" width="4.28515625" style="155" customWidth="1"/>
    <col min="9472" max="9472" width="10.42578125" style="155" customWidth="1"/>
    <col min="9473" max="9473" width="21.7109375" style="155" customWidth="1"/>
    <col min="9474" max="9474" width="11.7109375" style="155" bestFit="1" customWidth="1"/>
    <col min="9475" max="9475" width="8.28515625" style="155" customWidth="1"/>
    <col min="9476" max="9477" width="0" style="155" hidden="1" customWidth="1"/>
    <col min="9478" max="9478" width="21.7109375" style="155" customWidth="1"/>
    <col min="9479" max="9479" width="0" style="155" hidden="1" customWidth="1"/>
    <col min="9480" max="9480" width="22.85546875" style="155" customWidth="1"/>
    <col min="9481" max="9481" width="0" style="155" hidden="1" customWidth="1"/>
    <col min="9482" max="9482" width="15.28515625" style="155" customWidth="1"/>
    <col min="9483" max="9483" width="9.140625" style="155"/>
    <col min="9484" max="9489" width="0" style="155" hidden="1" customWidth="1"/>
    <col min="9490" max="9725" width="9.140625" style="155"/>
    <col min="9726" max="9726" width="1.85546875" style="155" customWidth="1"/>
    <col min="9727" max="9727" width="4.28515625" style="155" customWidth="1"/>
    <col min="9728" max="9728" width="10.42578125" style="155" customWidth="1"/>
    <col min="9729" max="9729" width="21.7109375" style="155" customWidth="1"/>
    <col min="9730" max="9730" width="11.7109375" style="155" bestFit="1" customWidth="1"/>
    <col min="9731" max="9731" width="8.28515625" style="155" customWidth="1"/>
    <col min="9732" max="9733" width="0" style="155" hidden="1" customWidth="1"/>
    <col min="9734" max="9734" width="21.7109375" style="155" customWidth="1"/>
    <col min="9735" max="9735" width="0" style="155" hidden="1" customWidth="1"/>
    <col min="9736" max="9736" width="22.85546875" style="155" customWidth="1"/>
    <col min="9737" max="9737" width="0" style="155" hidden="1" customWidth="1"/>
    <col min="9738" max="9738" width="15.28515625" style="155" customWidth="1"/>
    <col min="9739" max="9739" width="9.140625" style="155"/>
    <col min="9740" max="9745" width="0" style="155" hidden="1" customWidth="1"/>
    <col min="9746" max="9981" width="9.140625" style="155"/>
    <col min="9982" max="9982" width="1.85546875" style="155" customWidth="1"/>
    <col min="9983" max="9983" width="4.28515625" style="155" customWidth="1"/>
    <col min="9984" max="9984" width="10.42578125" style="155" customWidth="1"/>
    <col min="9985" max="9985" width="21.7109375" style="155" customWidth="1"/>
    <col min="9986" max="9986" width="11.7109375" style="155" bestFit="1" customWidth="1"/>
    <col min="9987" max="9987" width="8.28515625" style="155" customWidth="1"/>
    <col min="9988" max="9989" width="0" style="155" hidden="1" customWidth="1"/>
    <col min="9990" max="9990" width="21.7109375" style="155" customWidth="1"/>
    <col min="9991" max="9991" width="0" style="155" hidden="1" customWidth="1"/>
    <col min="9992" max="9992" width="22.85546875" style="155" customWidth="1"/>
    <col min="9993" max="9993" width="0" style="155" hidden="1" customWidth="1"/>
    <col min="9994" max="9994" width="15.28515625" style="155" customWidth="1"/>
    <col min="9995" max="9995" width="9.140625" style="155"/>
    <col min="9996" max="10001" width="0" style="155" hidden="1" customWidth="1"/>
    <col min="10002" max="10237" width="9.140625" style="155"/>
    <col min="10238" max="10238" width="1.85546875" style="155" customWidth="1"/>
    <col min="10239" max="10239" width="4.28515625" style="155" customWidth="1"/>
    <col min="10240" max="10240" width="10.42578125" style="155" customWidth="1"/>
    <col min="10241" max="10241" width="21.7109375" style="155" customWidth="1"/>
    <col min="10242" max="10242" width="11.7109375" style="155" bestFit="1" customWidth="1"/>
    <col min="10243" max="10243" width="8.28515625" style="155" customWidth="1"/>
    <col min="10244" max="10245" width="0" style="155" hidden="1" customWidth="1"/>
    <col min="10246" max="10246" width="21.7109375" style="155" customWidth="1"/>
    <col min="10247" max="10247" width="0" style="155" hidden="1" customWidth="1"/>
    <col min="10248" max="10248" width="22.85546875" style="155" customWidth="1"/>
    <col min="10249" max="10249" width="0" style="155" hidden="1" customWidth="1"/>
    <col min="10250" max="10250" width="15.28515625" style="155" customWidth="1"/>
    <col min="10251" max="10251" width="9.140625" style="155"/>
    <col min="10252" max="10257" width="0" style="155" hidden="1" customWidth="1"/>
    <col min="10258" max="10493" width="9.140625" style="155"/>
    <col min="10494" max="10494" width="1.85546875" style="155" customWidth="1"/>
    <col min="10495" max="10495" width="4.28515625" style="155" customWidth="1"/>
    <col min="10496" max="10496" width="10.42578125" style="155" customWidth="1"/>
    <col min="10497" max="10497" width="21.7109375" style="155" customWidth="1"/>
    <col min="10498" max="10498" width="11.7109375" style="155" bestFit="1" customWidth="1"/>
    <col min="10499" max="10499" width="8.28515625" style="155" customWidth="1"/>
    <col min="10500" max="10501" width="0" style="155" hidden="1" customWidth="1"/>
    <col min="10502" max="10502" width="21.7109375" style="155" customWidth="1"/>
    <col min="10503" max="10503" width="0" style="155" hidden="1" customWidth="1"/>
    <col min="10504" max="10504" width="22.85546875" style="155" customWidth="1"/>
    <col min="10505" max="10505" width="0" style="155" hidden="1" customWidth="1"/>
    <col min="10506" max="10506" width="15.28515625" style="155" customWidth="1"/>
    <col min="10507" max="10507" width="9.140625" style="155"/>
    <col min="10508" max="10513" width="0" style="155" hidden="1" customWidth="1"/>
    <col min="10514" max="10749" width="9.140625" style="155"/>
    <col min="10750" max="10750" width="1.85546875" style="155" customWidth="1"/>
    <col min="10751" max="10751" width="4.28515625" style="155" customWidth="1"/>
    <col min="10752" max="10752" width="10.42578125" style="155" customWidth="1"/>
    <col min="10753" max="10753" width="21.7109375" style="155" customWidth="1"/>
    <col min="10754" max="10754" width="11.7109375" style="155" bestFit="1" customWidth="1"/>
    <col min="10755" max="10755" width="8.28515625" style="155" customWidth="1"/>
    <col min="10756" max="10757" width="0" style="155" hidden="1" customWidth="1"/>
    <col min="10758" max="10758" width="21.7109375" style="155" customWidth="1"/>
    <col min="10759" max="10759" width="0" style="155" hidden="1" customWidth="1"/>
    <col min="10760" max="10760" width="22.85546875" style="155" customWidth="1"/>
    <col min="10761" max="10761" width="0" style="155" hidden="1" customWidth="1"/>
    <col min="10762" max="10762" width="15.28515625" style="155" customWidth="1"/>
    <col min="10763" max="10763" width="9.140625" style="155"/>
    <col min="10764" max="10769" width="0" style="155" hidden="1" customWidth="1"/>
    <col min="10770" max="11005" width="9.140625" style="155"/>
    <col min="11006" max="11006" width="1.85546875" style="155" customWidth="1"/>
    <col min="11007" max="11007" width="4.28515625" style="155" customWidth="1"/>
    <col min="11008" max="11008" width="10.42578125" style="155" customWidth="1"/>
    <col min="11009" max="11009" width="21.7109375" style="155" customWidth="1"/>
    <col min="11010" max="11010" width="11.7109375" style="155" bestFit="1" customWidth="1"/>
    <col min="11011" max="11011" width="8.28515625" style="155" customWidth="1"/>
    <col min="11012" max="11013" width="0" style="155" hidden="1" customWidth="1"/>
    <col min="11014" max="11014" width="21.7109375" style="155" customWidth="1"/>
    <col min="11015" max="11015" width="0" style="155" hidden="1" customWidth="1"/>
    <col min="11016" max="11016" width="22.85546875" style="155" customWidth="1"/>
    <col min="11017" max="11017" width="0" style="155" hidden="1" customWidth="1"/>
    <col min="11018" max="11018" width="15.28515625" style="155" customWidth="1"/>
    <col min="11019" max="11019" width="9.140625" style="155"/>
    <col min="11020" max="11025" width="0" style="155" hidden="1" customWidth="1"/>
    <col min="11026" max="11261" width="9.140625" style="155"/>
    <col min="11262" max="11262" width="1.85546875" style="155" customWidth="1"/>
    <col min="11263" max="11263" width="4.28515625" style="155" customWidth="1"/>
    <col min="11264" max="11264" width="10.42578125" style="155" customWidth="1"/>
    <col min="11265" max="11265" width="21.7109375" style="155" customWidth="1"/>
    <col min="11266" max="11266" width="11.7109375" style="155" bestFit="1" customWidth="1"/>
    <col min="11267" max="11267" width="8.28515625" style="155" customWidth="1"/>
    <col min="11268" max="11269" width="0" style="155" hidden="1" customWidth="1"/>
    <col min="11270" max="11270" width="21.7109375" style="155" customWidth="1"/>
    <col min="11271" max="11271" width="0" style="155" hidden="1" customWidth="1"/>
    <col min="11272" max="11272" width="22.85546875" style="155" customWidth="1"/>
    <col min="11273" max="11273" width="0" style="155" hidden="1" customWidth="1"/>
    <col min="11274" max="11274" width="15.28515625" style="155" customWidth="1"/>
    <col min="11275" max="11275" width="9.140625" style="155"/>
    <col min="11276" max="11281" width="0" style="155" hidden="1" customWidth="1"/>
    <col min="11282" max="11517" width="9.140625" style="155"/>
    <col min="11518" max="11518" width="1.85546875" style="155" customWidth="1"/>
    <col min="11519" max="11519" width="4.28515625" style="155" customWidth="1"/>
    <col min="11520" max="11520" width="10.42578125" style="155" customWidth="1"/>
    <col min="11521" max="11521" width="21.7109375" style="155" customWidth="1"/>
    <col min="11522" max="11522" width="11.7109375" style="155" bestFit="1" customWidth="1"/>
    <col min="11523" max="11523" width="8.28515625" style="155" customWidth="1"/>
    <col min="11524" max="11525" width="0" style="155" hidden="1" customWidth="1"/>
    <col min="11526" max="11526" width="21.7109375" style="155" customWidth="1"/>
    <col min="11527" max="11527" width="0" style="155" hidden="1" customWidth="1"/>
    <col min="11528" max="11528" width="22.85546875" style="155" customWidth="1"/>
    <col min="11529" max="11529" width="0" style="155" hidden="1" customWidth="1"/>
    <col min="11530" max="11530" width="15.28515625" style="155" customWidth="1"/>
    <col min="11531" max="11531" width="9.140625" style="155"/>
    <col min="11532" max="11537" width="0" style="155" hidden="1" customWidth="1"/>
    <col min="11538" max="11773" width="9.140625" style="155"/>
    <col min="11774" max="11774" width="1.85546875" style="155" customWidth="1"/>
    <col min="11775" max="11775" width="4.28515625" style="155" customWidth="1"/>
    <col min="11776" max="11776" width="10.42578125" style="155" customWidth="1"/>
    <col min="11777" max="11777" width="21.7109375" style="155" customWidth="1"/>
    <col min="11778" max="11778" width="11.7109375" style="155" bestFit="1" customWidth="1"/>
    <col min="11779" max="11779" width="8.28515625" style="155" customWidth="1"/>
    <col min="11780" max="11781" width="0" style="155" hidden="1" customWidth="1"/>
    <col min="11782" max="11782" width="21.7109375" style="155" customWidth="1"/>
    <col min="11783" max="11783" width="0" style="155" hidden="1" customWidth="1"/>
    <col min="11784" max="11784" width="22.85546875" style="155" customWidth="1"/>
    <col min="11785" max="11785" width="0" style="155" hidden="1" customWidth="1"/>
    <col min="11786" max="11786" width="15.28515625" style="155" customWidth="1"/>
    <col min="11787" max="11787" width="9.140625" style="155"/>
    <col min="11788" max="11793" width="0" style="155" hidden="1" customWidth="1"/>
    <col min="11794" max="12029" width="9.140625" style="155"/>
    <col min="12030" max="12030" width="1.85546875" style="155" customWidth="1"/>
    <col min="12031" max="12031" width="4.28515625" style="155" customWidth="1"/>
    <col min="12032" max="12032" width="10.42578125" style="155" customWidth="1"/>
    <col min="12033" max="12033" width="21.7109375" style="155" customWidth="1"/>
    <col min="12034" max="12034" width="11.7109375" style="155" bestFit="1" customWidth="1"/>
    <col min="12035" max="12035" width="8.28515625" style="155" customWidth="1"/>
    <col min="12036" max="12037" width="0" style="155" hidden="1" customWidth="1"/>
    <col min="12038" max="12038" width="21.7109375" style="155" customWidth="1"/>
    <col min="12039" max="12039" width="0" style="155" hidden="1" customWidth="1"/>
    <col min="12040" max="12040" width="22.85546875" style="155" customWidth="1"/>
    <col min="12041" max="12041" width="0" style="155" hidden="1" customWidth="1"/>
    <col min="12042" max="12042" width="15.28515625" style="155" customWidth="1"/>
    <col min="12043" max="12043" width="9.140625" style="155"/>
    <col min="12044" max="12049" width="0" style="155" hidden="1" customWidth="1"/>
    <col min="12050" max="12285" width="9.140625" style="155"/>
    <col min="12286" max="12286" width="1.85546875" style="155" customWidth="1"/>
    <col min="12287" max="12287" width="4.28515625" style="155" customWidth="1"/>
    <col min="12288" max="12288" width="10.42578125" style="155" customWidth="1"/>
    <col min="12289" max="12289" width="21.7109375" style="155" customWidth="1"/>
    <col min="12290" max="12290" width="11.7109375" style="155" bestFit="1" customWidth="1"/>
    <col min="12291" max="12291" width="8.28515625" style="155" customWidth="1"/>
    <col min="12292" max="12293" width="0" style="155" hidden="1" customWidth="1"/>
    <col min="12294" max="12294" width="21.7109375" style="155" customWidth="1"/>
    <col min="12295" max="12295" width="0" style="155" hidden="1" customWidth="1"/>
    <col min="12296" max="12296" width="22.85546875" style="155" customWidth="1"/>
    <col min="12297" max="12297" width="0" style="155" hidden="1" customWidth="1"/>
    <col min="12298" max="12298" width="15.28515625" style="155" customWidth="1"/>
    <col min="12299" max="12299" width="9.140625" style="155"/>
    <col min="12300" max="12305" width="0" style="155" hidden="1" customWidth="1"/>
    <col min="12306" max="12541" width="9.140625" style="155"/>
    <col min="12542" max="12542" width="1.85546875" style="155" customWidth="1"/>
    <col min="12543" max="12543" width="4.28515625" style="155" customWidth="1"/>
    <col min="12544" max="12544" width="10.42578125" style="155" customWidth="1"/>
    <col min="12545" max="12545" width="21.7109375" style="155" customWidth="1"/>
    <col min="12546" max="12546" width="11.7109375" style="155" bestFit="1" customWidth="1"/>
    <col min="12547" max="12547" width="8.28515625" style="155" customWidth="1"/>
    <col min="12548" max="12549" width="0" style="155" hidden="1" customWidth="1"/>
    <col min="12550" max="12550" width="21.7109375" style="155" customWidth="1"/>
    <col min="12551" max="12551" width="0" style="155" hidden="1" customWidth="1"/>
    <col min="12552" max="12552" width="22.85546875" style="155" customWidth="1"/>
    <col min="12553" max="12553" width="0" style="155" hidden="1" customWidth="1"/>
    <col min="12554" max="12554" width="15.28515625" style="155" customWidth="1"/>
    <col min="12555" max="12555" width="9.140625" style="155"/>
    <col min="12556" max="12561" width="0" style="155" hidden="1" customWidth="1"/>
    <col min="12562" max="12797" width="9.140625" style="155"/>
    <col min="12798" max="12798" width="1.85546875" style="155" customWidth="1"/>
    <col min="12799" max="12799" width="4.28515625" style="155" customWidth="1"/>
    <col min="12800" max="12800" width="10.42578125" style="155" customWidth="1"/>
    <col min="12801" max="12801" width="21.7109375" style="155" customWidth="1"/>
    <col min="12802" max="12802" width="11.7109375" style="155" bestFit="1" customWidth="1"/>
    <col min="12803" max="12803" width="8.28515625" style="155" customWidth="1"/>
    <col min="12804" max="12805" width="0" style="155" hidden="1" customWidth="1"/>
    <col min="12806" max="12806" width="21.7109375" style="155" customWidth="1"/>
    <col min="12807" max="12807" width="0" style="155" hidden="1" customWidth="1"/>
    <col min="12808" max="12808" width="22.85546875" style="155" customWidth="1"/>
    <col min="12809" max="12809" width="0" style="155" hidden="1" customWidth="1"/>
    <col min="12810" max="12810" width="15.28515625" style="155" customWidth="1"/>
    <col min="12811" max="12811" width="9.140625" style="155"/>
    <col min="12812" max="12817" width="0" style="155" hidden="1" customWidth="1"/>
    <col min="12818" max="13053" width="9.140625" style="155"/>
    <col min="13054" max="13054" width="1.85546875" style="155" customWidth="1"/>
    <col min="13055" max="13055" width="4.28515625" style="155" customWidth="1"/>
    <col min="13056" max="13056" width="10.42578125" style="155" customWidth="1"/>
    <col min="13057" max="13057" width="21.7109375" style="155" customWidth="1"/>
    <col min="13058" max="13058" width="11.7109375" style="155" bestFit="1" customWidth="1"/>
    <col min="13059" max="13059" width="8.28515625" style="155" customWidth="1"/>
    <col min="13060" max="13061" width="0" style="155" hidden="1" customWidth="1"/>
    <col min="13062" max="13062" width="21.7109375" style="155" customWidth="1"/>
    <col min="13063" max="13063" width="0" style="155" hidden="1" customWidth="1"/>
    <col min="13064" max="13064" width="22.85546875" style="155" customWidth="1"/>
    <col min="13065" max="13065" width="0" style="155" hidden="1" customWidth="1"/>
    <col min="13066" max="13066" width="15.28515625" style="155" customWidth="1"/>
    <col min="13067" max="13067" width="9.140625" style="155"/>
    <col min="13068" max="13073" width="0" style="155" hidden="1" customWidth="1"/>
    <col min="13074" max="13309" width="9.140625" style="155"/>
    <col min="13310" max="13310" width="1.85546875" style="155" customWidth="1"/>
    <col min="13311" max="13311" width="4.28515625" style="155" customWidth="1"/>
    <col min="13312" max="13312" width="10.42578125" style="155" customWidth="1"/>
    <col min="13313" max="13313" width="21.7109375" style="155" customWidth="1"/>
    <col min="13314" max="13314" width="11.7109375" style="155" bestFit="1" customWidth="1"/>
    <col min="13315" max="13315" width="8.28515625" style="155" customWidth="1"/>
    <col min="13316" max="13317" width="0" style="155" hidden="1" customWidth="1"/>
    <col min="13318" max="13318" width="21.7109375" style="155" customWidth="1"/>
    <col min="13319" max="13319" width="0" style="155" hidden="1" customWidth="1"/>
    <col min="13320" max="13320" width="22.85546875" style="155" customWidth="1"/>
    <col min="13321" max="13321" width="0" style="155" hidden="1" customWidth="1"/>
    <col min="13322" max="13322" width="15.28515625" style="155" customWidth="1"/>
    <col min="13323" max="13323" width="9.140625" style="155"/>
    <col min="13324" max="13329" width="0" style="155" hidden="1" customWidth="1"/>
    <col min="13330" max="13565" width="9.140625" style="155"/>
    <col min="13566" max="13566" width="1.85546875" style="155" customWidth="1"/>
    <col min="13567" max="13567" width="4.28515625" style="155" customWidth="1"/>
    <col min="13568" max="13568" width="10.42578125" style="155" customWidth="1"/>
    <col min="13569" max="13569" width="21.7109375" style="155" customWidth="1"/>
    <col min="13570" max="13570" width="11.7109375" style="155" bestFit="1" customWidth="1"/>
    <col min="13571" max="13571" width="8.28515625" style="155" customWidth="1"/>
    <col min="13572" max="13573" width="0" style="155" hidden="1" customWidth="1"/>
    <col min="13574" max="13574" width="21.7109375" style="155" customWidth="1"/>
    <col min="13575" max="13575" width="0" style="155" hidden="1" customWidth="1"/>
    <col min="13576" max="13576" width="22.85546875" style="155" customWidth="1"/>
    <col min="13577" max="13577" width="0" style="155" hidden="1" customWidth="1"/>
    <col min="13578" max="13578" width="15.28515625" style="155" customWidth="1"/>
    <col min="13579" max="13579" width="9.140625" style="155"/>
    <col min="13580" max="13585" width="0" style="155" hidden="1" customWidth="1"/>
    <col min="13586" max="13821" width="9.140625" style="155"/>
    <col min="13822" max="13822" width="1.85546875" style="155" customWidth="1"/>
    <col min="13823" max="13823" width="4.28515625" style="155" customWidth="1"/>
    <col min="13824" max="13824" width="10.42578125" style="155" customWidth="1"/>
    <col min="13825" max="13825" width="21.7109375" style="155" customWidth="1"/>
    <col min="13826" max="13826" width="11.7109375" style="155" bestFit="1" customWidth="1"/>
    <col min="13827" max="13827" width="8.28515625" style="155" customWidth="1"/>
    <col min="13828" max="13829" width="0" style="155" hidden="1" customWidth="1"/>
    <col min="13830" max="13830" width="21.7109375" style="155" customWidth="1"/>
    <col min="13831" max="13831" width="0" style="155" hidden="1" customWidth="1"/>
    <col min="13832" max="13832" width="22.85546875" style="155" customWidth="1"/>
    <col min="13833" max="13833" width="0" style="155" hidden="1" customWidth="1"/>
    <col min="13834" max="13834" width="15.28515625" style="155" customWidth="1"/>
    <col min="13835" max="13835" width="9.140625" style="155"/>
    <col min="13836" max="13841" width="0" style="155" hidden="1" customWidth="1"/>
    <col min="13842" max="14077" width="9.140625" style="155"/>
    <col min="14078" max="14078" width="1.85546875" style="155" customWidth="1"/>
    <col min="14079" max="14079" width="4.28515625" style="155" customWidth="1"/>
    <col min="14080" max="14080" width="10.42578125" style="155" customWidth="1"/>
    <col min="14081" max="14081" width="21.7109375" style="155" customWidth="1"/>
    <col min="14082" max="14082" width="11.7109375" style="155" bestFit="1" customWidth="1"/>
    <col min="14083" max="14083" width="8.28515625" style="155" customWidth="1"/>
    <col min="14084" max="14085" width="0" style="155" hidden="1" customWidth="1"/>
    <col min="14086" max="14086" width="21.7109375" style="155" customWidth="1"/>
    <col min="14087" max="14087" width="0" style="155" hidden="1" customWidth="1"/>
    <col min="14088" max="14088" width="22.85546875" style="155" customWidth="1"/>
    <col min="14089" max="14089" width="0" style="155" hidden="1" customWidth="1"/>
    <col min="14090" max="14090" width="15.28515625" style="155" customWidth="1"/>
    <col min="14091" max="14091" width="9.140625" style="155"/>
    <col min="14092" max="14097" width="0" style="155" hidden="1" customWidth="1"/>
    <col min="14098" max="14333" width="9.140625" style="155"/>
    <col min="14334" max="14334" width="1.85546875" style="155" customWidth="1"/>
    <col min="14335" max="14335" width="4.28515625" style="155" customWidth="1"/>
    <col min="14336" max="14336" width="10.42578125" style="155" customWidth="1"/>
    <col min="14337" max="14337" width="21.7109375" style="155" customWidth="1"/>
    <col min="14338" max="14338" width="11.7109375" style="155" bestFit="1" customWidth="1"/>
    <col min="14339" max="14339" width="8.28515625" style="155" customWidth="1"/>
    <col min="14340" max="14341" width="0" style="155" hidden="1" customWidth="1"/>
    <col min="14342" max="14342" width="21.7109375" style="155" customWidth="1"/>
    <col min="14343" max="14343" width="0" style="155" hidden="1" customWidth="1"/>
    <col min="14344" max="14344" width="22.85546875" style="155" customWidth="1"/>
    <col min="14345" max="14345" width="0" style="155" hidden="1" customWidth="1"/>
    <col min="14346" max="14346" width="15.28515625" style="155" customWidth="1"/>
    <col min="14347" max="14347" width="9.140625" style="155"/>
    <col min="14348" max="14353" width="0" style="155" hidden="1" customWidth="1"/>
    <col min="14354" max="14589" width="9.140625" style="155"/>
    <col min="14590" max="14590" width="1.85546875" style="155" customWidth="1"/>
    <col min="14591" max="14591" width="4.28515625" style="155" customWidth="1"/>
    <col min="14592" max="14592" width="10.42578125" style="155" customWidth="1"/>
    <col min="14593" max="14593" width="21.7109375" style="155" customWidth="1"/>
    <col min="14594" max="14594" width="11.7109375" style="155" bestFit="1" customWidth="1"/>
    <col min="14595" max="14595" width="8.28515625" style="155" customWidth="1"/>
    <col min="14596" max="14597" width="0" style="155" hidden="1" customWidth="1"/>
    <col min="14598" max="14598" width="21.7109375" style="155" customWidth="1"/>
    <col min="14599" max="14599" width="0" style="155" hidden="1" customWidth="1"/>
    <col min="14600" max="14600" width="22.85546875" style="155" customWidth="1"/>
    <col min="14601" max="14601" width="0" style="155" hidden="1" customWidth="1"/>
    <col min="14602" max="14602" width="15.28515625" style="155" customWidth="1"/>
    <col min="14603" max="14603" width="9.140625" style="155"/>
    <col min="14604" max="14609" width="0" style="155" hidden="1" customWidth="1"/>
    <col min="14610" max="14845" width="9.140625" style="155"/>
    <col min="14846" max="14846" width="1.85546875" style="155" customWidth="1"/>
    <col min="14847" max="14847" width="4.28515625" style="155" customWidth="1"/>
    <col min="14848" max="14848" width="10.42578125" style="155" customWidth="1"/>
    <col min="14849" max="14849" width="21.7109375" style="155" customWidth="1"/>
    <col min="14850" max="14850" width="11.7109375" style="155" bestFit="1" customWidth="1"/>
    <col min="14851" max="14851" width="8.28515625" style="155" customWidth="1"/>
    <col min="14852" max="14853" width="0" style="155" hidden="1" customWidth="1"/>
    <col min="14854" max="14854" width="21.7109375" style="155" customWidth="1"/>
    <col min="14855" max="14855" width="0" style="155" hidden="1" customWidth="1"/>
    <col min="14856" max="14856" width="22.85546875" style="155" customWidth="1"/>
    <col min="14857" max="14857" width="0" style="155" hidden="1" customWidth="1"/>
    <col min="14858" max="14858" width="15.28515625" style="155" customWidth="1"/>
    <col min="14859" max="14859" width="9.140625" style="155"/>
    <col min="14860" max="14865" width="0" style="155" hidden="1" customWidth="1"/>
    <col min="14866" max="15101" width="9.140625" style="155"/>
    <col min="15102" max="15102" width="1.85546875" style="155" customWidth="1"/>
    <col min="15103" max="15103" width="4.28515625" style="155" customWidth="1"/>
    <col min="15104" max="15104" width="10.42578125" style="155" customWidth="1"/>
    <col min="15105" max="15105" width="21.7109375" style="155" customWidth="1"/>
    <col min="15106" max="15106" width="11.7109375" style="155" bestFit="1" customWidth="1"/>
    <col min="15107" max="15107" width="8.28515625" style="155" customWidth="1"/>
    <col min="15108" max="15109" width="0" style="155" hidden="1" customWidth="1"/>
    <col min="15110" max="15110" width="21.7109375" style="155" customWidth="1"/>
    <col min="15111" max="15111" width="0" style="155" hidden="1" customWidth="1"/>
    <col min="15112" max="15112" width="22.85546875" style="155" customWidth="1"/>
    <col min="15113" max="15113" width="0" style="155" hidden="1" customWidth="1"/>
    <col min="15114" max="15114" width="15.28515625" style="155" customWidth="1"/>
    <col min="15115" max="15115" width="9.140625" style="155"/>
    <col min="15116" max="15121" width="0" style="155" hidden="1" customWidth="1"/>
    <col min="15122" max="15357" width="9.140625" style="155"/>
    <col min="15358" max="15358" width="1.85546875" style="155" customWidth="1"/>
    <col min="15359" max="15359" width="4.28515625" style="155" customWidth="1"/>
    <col min="15360" max="15360" width="10.42578125" style="155" customWidth="1"/>
    <col min="15361" max="15361" width="21.7109375" style="155" customWidth="1"/>
    <col min="15362" max="15362" width="11.7109375" style="155" bestFit="1" customWidth="1"/>
    <col min="15363" max="15363" width="8.28515625" style="155" customWidth="1"/>
    <col min="15364" max="15365" width="0" style="155" hidden="1" customWidth="1"/>
    <col min="15366" max="15366" width="21.7109375" style="155" customWidth="1"/>
    <col min="15367" max="15367" width="0" style="155" hidden="1" customWidth="1"/>
    <col min="15368" max="15368" width="22.85546875" style="155" customWidth="1"/>
    <col min="15369" max="15369" width="0" style="155" hidden="1" customWidth="1"/>
    <col min="15370" max="15370" width="15.28515625" style="155" customWidth="1"/>
    <col min="15371" max="15371" width="9.140625" style="155"/>
    <col min="15372" max="15377" width="0" style="155" hidden="1" customWidth="1"/>
    <col min="15378" max="15613" width="9.140625" style="155"/>
    <col min="15614" max="15614" width="1.85546875" style="155" customWidth="1"/>
    <col min="15615" max="15615" width="4.28515625" style="155" customWidth="1"/>
    <col min="15616" max="15616" width="10.42578125" style="155" customWidth="1"/>
    <col min="15617" max="15617" width="21.7109375" style="155" customWidth="1"/>
    <col min="15618" max="15618" width="11.7109375" style="155" bestFit="1" customWidth="1"/>
    <col min="15619" max="15619" width="8.28515625" style="155" customWidth="1"/>
    <col min="15620" max="15621" width="0" style="155" hidden="1" customWidth="1"/>
    <col min="15622" max="15622" width="21.7109375" style="155" customWidth="1"/>
    <col min="15623" max="15623" width="0" style="155" hidden="1" customWidth="1"/>
    <col min="15624" max="15624" width="22.85546875" style="155" customWidth="1"/>
    <col min="15625" max="15625" width="0" style="155" hidden="1" customWidth="1"/>
    <col min="15626" max="15626" width="15.28515625" style="155" customWidth="1"/>
    <col min="15627" max="15627" width="9.140625" style="155"/>
    <col min="15628" max="15633" width="0" style="155" hidden="1" customWidth="1"/>
    <col min="15634" max="15869" width="9.140625" style="155"/>
    <col min="15870" max="15870" width="1.85546875" style="155" customWidth="1"/>
    <col min="15871" max="15871" width="4.28515625" style="155" customWidth="1"/>
    <col min="15872" max="15872" width="10.42578125" style="155" customWidth="1"/>
    <col min="15873" max="15873" width="21.7109375" style="155" customWidth="1"/>
    <col min="15874" max="15874" width="11.7109375" style="155" bestFit="1" customWidth="1"/>
    <col min="15875" max="15875" width="8.28515625" style="155" customWidth="1"/>
    <col min="15876" max="15877" width="0" style="155" hidden="1" customWidth="1"/>
    <col min="15878" max="15878" width="21.7109375" style="155" customWidth="1"/>
    <col min="15879" max="15879" width="0" style="155" hidden="1" customWidth="1"/>
    <col min="15880" max="15880" width="22.85546875" style="155" customWidth="1"/>
    <col min="15881" max="15881" width="0" style="155" hidden="1" customWidth="1"/>
    <col min="15882" max="15882" width="15.28515625" style="155" customWidth="1"/>
    <col min="15883" max="15883" width="9.140625" style="155"/>
    <col min="15884" max="15889" width="0" style="155" hidden="1" customWidth="1"/>
    <col min="15890" max="16125" width="9.140625" style="155"/>
    <col min="16126" max="16126" width="1.85546875" style="155" customWidth="1"/>
    <col min="16127" max="16127" width="4.28515625" style="155" customWidth="1"/>
    <col min="16128" max="16128" width="10.42578125" style="155" customWidth="1"/>
    <col min="16129" max="16129" width="21.7109375" style="155" customWidth="1"/>
    <col min="16130" max="16130" width="11.7109375" style="155" bestFit="1" customWidth="1"/>
    <col min="16131" max="16131" width="8.28515625" style="155" customWidth="1"/>
    <col min="16132" max="16133" width="0" style="155" hidden="1" customWidth="1"/>
    <col min="16134" max="16134" width="21.7109375" style="155" customWidth="1"/>
    <col min="16135" max="16135" width="0" style="155" hidden="1" customWidth="1"/>
    <col min="16136" max="16136" width="22.85546875" style="155" customWidth="1"/>
    <col min="16137" max="16137" width="0" style="155" hidden="1" customWidth="1"/>
    <col min="16138" max="16138" width="15.28515625" style="155" customWidth="1"/>
    <col min="16139" max="16139" width="9.140625" style="155"/>
    <col min="16140" max="16145" width="0" style="155" hidden="1" customWidth="1"/>
    <col min="16146" max="16384" width="9.140625" style="155"/>
  </cols>
  <sheetData>
    <row r="1" spans="2:14" ht="13.5" thickBot="1" x14ac:dyDescent="0.25"/>
    <row r="2" spans="2:14" x14ac:dyDescent="0.2">
      <c r="B2" s="370" t="s">
        <v>528</v>
      </c>
      <c r="C2" s="371"/>
      <c r="D2" s="372"/>
      <c r="E2" s="156"/>
      <c r="F2" s="156"/>
      <c r="G2" s="156"/>
      <c r="H2" s="156"/>
      <c r="I2" s="157"/>
      <c r="J2" s="156"/>
      <c r="K2" s="158" t="s">
        <v>440</v>
      </c>
    </row>
    <row r="3" spans="2:14" x14ac:dyDescent="0.2">
      <c r="B3" s="159" t="s">
        <v>529</v>
      </c>
      <c r="C3" s="160"/>
      <c r="D3" s="161"/>
      <c r="E3" s="373" t="s">
        <v>530</v>
      </c>
      <c r="F3" s="368"/>
      <c r="G3" s="368"/>
      <c r="H3" s="368"/>
      <c r="I3" s="369"/>
      <c r="J3" s="160"/>
      <c r="K3" s="162"/>
    </row>
    <row r="4" spans="2:14" x14ac:dyDescent="0.2">
      <c r="B4" s="163" t="s">
        <v>531</v>
      </c>
      <c r="C4" s="160"/>
      <c r="D4" s="161"/>
      <c r="E4" s="373" t="s">
        <v>532</v>
      </c>
      <c r="F4" s="368"/>
      <c r="G4" s="368"/>
      <c r="H4" s="368"/>
      <c r="I4" s="369"/>
      <c r="J4" s="160"/>
      <c r="K4" s="265" t="s">
        <v>443</v>
      </c>
    </row>
    <row r="5" spans="2:14" x14ac:dyDescent="0.2">
      <c r="B5" s="163" t="s">
        <v>450</v>
      </c>
      <c r="C5" s="160"/>
      <c r="D5" s="161"/>
      <c r="E5" s="367" t="s">
        <v>533</v>
      </c>
      <c r="F5" s="368"/>
      <c r="G5" s="368"/>
      <c r="H5" s="368"/>
      <c r="I5" s="369"/>
      <c r="J5" s="160"/>
      <c r="K5" s="265" t="s">
        <v>446</v>
      </c>
    </row>
    <row r="6" spans="2:14" x14ac:dyDescent="0.2">
      <c r="B6" s="164"/>
      <c r="C6" s="160"/>
      <c r="D6" s="161"/>
      <c r="E6" s="373" t="s">
        <v>451</v>
      </c>
      <c r="F6" s="368"/>
      <c r="G6" s="368"/>
      <c r="H6" s="368"/>
      <c r="I6" s="369"/>
      <c r="J6" s="160"/>
      <c r="K6" s="265" t="s">
        <v>449</v>
      </c>
    </row>
    <row r="7" spans="2:14" x14ac:dyDescent="0.2">
      <c r="B7" s="165"/>
      <c r="C7" s="166"/>
      <c r="D7" s="167"/>
      <c r="E7" s="367" t="s">
        <v>533</v>
      </c>
      <c r="F7" s="368"/>
      <c r="G7" s="368"/>
      <c r="H7" s="368"/>
      <c r="I7" s="369"/>
      <c r="J7" s="160"/>
      <c r="K7" s="168" t="s">
        <v>45</v>
      </c>
    </row>
    <row r="8" spans="2:14" x14ac:dyDescent="0.2">
      <c r="B8" s="169" t="s">
        <v>455</v>
      </c>
      <c r="C8" s="170"/>
      <c r="D8" s="171"/>
      <c r="E8" s="160"/>
      <c r="F8" s="160"/>
      <c r="G8" s="160"/>
      <c r="H8" s="160"/>
      <c r="I8" s="172"/>
      <c r="J8" s="160"/>
      <c r="K8" s="162"/>
    </row>
    <row r="9" spans="2:14" x14ac:dyDescent="0.2">
      <c r="B9" s="164"/>
      <c r="C9" s="160"/>
      <c r="D9" s="161"/>
      <c r="E9" s="367" t="s">
        <v>598</v>
      </c>
      <c r="F9" s="368"/>
      <c r="G9" s="368"/>
      <c r="H9" s="368"/>
      <c r="I9" s="369"/>
      <c r="J9" s="160"/>
      <c r="K9" s="162"/>
    </row>
    <row r="10" spans="2:14" x14ac:dyDescent="0.2">
      <c r="B10" s="173" t="s">
        <v>45</v>
      </c>
      <c r="C10" s="174" t="s">
        <v>45</v>
      </c>
      <c r="D10" s="161"/>
      <c r="E10" s="160"/>
      <c r="F10" s="160"/>
      <c r="G10" s="160"/>
      <c r="H10" s="160"/>
      <c r="I10" s="172"/>
      <c r="J10" s="160"/>
      <c r="K10" s="162"/>
    </row>
    <row r="11" spans="2:14" ht="24.6" customHeight="1" thickBot="1" x14ac:dyDescent="0.25">
      <c r="B11" s="175"/>
      <c r="C11" s="176"/>
      <c r="D11" s="177"/>
      <c r="E11" s="176"/>
      <c r="F11" s="176"/>
      <c r="G11" s="176"/>
      <c r="H11" s="176"/>
      <c r="I11" s="178"/>
      <c r="J11" s="176"/>
      <c r="K11" s="179" t="s">
        <v>534</v>
      </c>
    </row>
    <row r="12" spans="2:14" ht="13.5" hidden="1" thickBot="1" x14ac:dyDescent="0.25">
      <c r="B12" s="175"/>
      <c r="C12" s="176"/>
      <c r="D12" s="178"/>
      <c r="E12" s="180"/>
      <c r="F12" s="176"/>
      <c r="G12" s="176"/>
      <c r="H12" s="176"/>
      <c r="I12" s="178"/>
      <c r="J12" s="176"/>
      <c r="K12" s="181"/>
    </row>
    <row r="13" spans="2:14" s="185" customFormat="1" ht="34.5" customHeight="1" thickBot="1" x14ac:dyDescent="0.25">
      <c r="B13" s="182"/>
      <c r="C13" s="183"/>
      <c r="D13" s="183"/>
      <c r="E13" s="183"/>
      <c r="F13" s="183"/>
      <c r="G13" s="184"/>
      <c r="I13" s="186" t="s">
        <v>535</v>
      </c>
      <c r="J13" s="187"/>
      <c r="K13" s="186" t="s">
        <v>536</v>
      </c>
      <c r="N13" s="343"/>
    </row>
    <row r="14" spans="2:14" ht="13.5" hidden="1" thickBot="1" x14ac:dyDescent="0.25">
      <c r="I14" s="188"/>
      <c r="J14" s="189"/>
      <c r="K14" s="188"/>
    </row>
    <row r="15" spans="2:14" ht="13.5" hidden="1" thickBot="1" x14ac:dyDescent="0.25">
      <c r="I15" s="190"/>
      <c r="J15" s="191"/>
      <c r="K15" s="190"/>
    </row>
    <row r="16" spans="2:14" s="198" customFormat="1" ht="20.25" customHeight="1" x14ac:dyDescent="0.2">
      <c r="B16" s="192" t="s">
        <v>158</v>
      </c>
      <c r="C16" s="193" t="s">
        <v>159</v>
      </c>
      <c r="D16" s="194"/>
      <c r="E16" s="194"/>
      <c r="F16" s="194"/>
      <c r="G16" s="194"/>
      <c r="H16" s="195"/>
      <c r="I16" s="196">
        <f>I17+I19+I23</f>
        <v>10444896.350000001</v>
      </c>
      <c r="J16" s="197">
        <f>J17+J19+J23</f>
        <v>0</v>
      </c>
      <c r="K16" s="196">
        <f>K17+K19+K23</f>
        <v>19835911.73</v>
      </c>
      <c r="M16" s="199"/>
      <c r="N16" s="344"/>
    </row>
    <row r="17" spans="2:14" s="206" customFormat="1" ht="20.100000000000001" customHeight="1" x14ac:dyDescent="0.2">
      <c r="B17" s="200" t="s">
        <v>136</v>
      </c>
      <c r="C17" s="201" t="s">
        <v>160</v>
      </c>
      <c r="D17" s="202"/>
      <c r="E17" s="202"/>
      <c r="F17" s="202"/>
      <c r="G17" s="202"/>
      <c r="H17" s="203"/>
      <c r="I17" s="204">
        <v>3748451.37</v>
      </c>
      <c r="J17" s="205"/>
      <c r="K17" s="204">
        <v>9050516.0999999996</v>
      </c>
      <c r="M17" s="199"/>
      <c r="N17" s="345"/>
    </row>
    <row r="18" spans="2:14" s="206" customFormat="1" ht="26.25" hidden="1" customHeight="1" x14ac:dyDescent="0.2">
      <c r="B18" s="208" t="s">
        <v>124</v>
      </c>
      <c r="C18" s="376" t="s">
        <v>537</v>
      </c>
      <c r="D18" s="377"/>
      <c r="E18" s="377"/>
      <c r="F18" s="377"/>
      <c r="G18" s="377"/>
      <c r="H18" s="203"/>
      <c r="I18" s="209">
        <v>0</v>
      </c>
      <c r="J18" s="205"/>
      <c r="K18" s="209">
        <v>0</v>
      </c>
      <c r="M18" s="199"/>
      <c r="N18" s="345"/>
    </row>
    <row r="19" spans="2:14" ht="26.25" customHeight="1" x14ac:dyDescent="0.2">
      <c r="B19" s="165" t="s">
        <v>140</v>
      </c>
      <c r="C19" s="378" t="s">
        <v>538</v>
      </c>
      <c r="D19" s="379"/>
      <c r="E19" s="379"/>
      <c r="F19" s="379"/>
      <c r="G19" s="379"/>
      <c r="H19" s="210"/>
      <c r="I19" s="209">
        <v>-3065.96</v>
      </c>
      <c r="J19" s="211">
        <v>0</v>
      </c>
      <c r="K19" s="209">
        <v>1105.8</v>
      </c>
      <c r="L19" s="155">
        <v>0</v>
      </c>
      <c r="M19" s="199"/>
    </row>
    <row r="20" spans="2:14" ht="20.100000000000001" customHeight="1" x14ac:dyDescent="0.2">
      <c r="B20" s="165" t="s">
        <v>167</v>
      </c>
      <c r="C20" s="212" t="s">
        <v>539</v>
      </c>
      <c r="D20" s="189"/>
      <c r="E20" s="189"/>
      <c r="F20" s="189"/>
      <c r="G20" s="189"/>
      <c r="H20" s="210"/>
      <c r="I20" s="209">
        <v>0</v>
      </c>
      <c r="J20" s="211"/>
      <c r="K20" s="209">
        <v>0</v>
      </c>
      <c r="M20" s="199"/>
    </row>
    <row r="21" spans="2:14" ht="20.100000000000001" customHeight="1" x14ac:dyDescent="0.2">
      <c r="B21" s="165" t="s">
        <v>161</v>
      </c>
      <c r="C21" s="212" t="s">
        <v>540</v>
      </c>
      <c r="D21" s="189"/>
      <c r="E21" s="189"/>
      <c r="F21" s="189"/>
      <c r="G21" s="189"/>
      <c r="H21" s="210"/>
      <c r="I21" s="209">
        <v>0</v>
      </c>
      <c r="J21" s="211"/>
      <c r="K21" s="209">
        <v>0</v>
      </c>
      <c r="M21" s="199"/>
    </row>
    <row r="22" spans="2:14" ht="20.100000000000001" customHeight="1" x14ac:dyDescent="0.2">
      <c r="B22" s="165" t="s">
        <v>170</v>
      </c>
      <c r="C22" s="213" t="s">
        <v>541</v>
      </c>
      <c r="D22" s="214"/>
      <c r="E22" s="214"/>
      <c r="F22" s="214"/>
      <c r="G22" s="214"/>
      <c r="H22" s="215"/>
      <c r="I22" s="216">
        <v>0</v>
      </c>
      <c r="J22" s="217"/>
      <c r="K22" s="216">
        <v>0</v>
      </c>
      <c r="M22" s="199"/>
    </row>
    <row r="23" spans="2:14" ht="20.100000000000001" customHeight="1" x14ac:dyDescent="0.2">
      <c r="B23" s="165" t="s">
        <v>79</v>
      </c>
      <c r="C23" s="213" t="s">
        <v>162</v>
      </c>
      <c r="D23" s="214"/>
      <c r="E23" s="214"/>
      <c r="F23" s="214"/>
      <c r="G23" s="214"/>
      <c r="H23" s="215"/>
      <c r="I23" s="216">
        <v>6699510.9400000004</v>
      </c>
      <c r="J23" s="217">
        <v>0</v>
      </c>
      <c r="K23" s="216">
        <v>10784289.83</v>
      </c>
      <c r="L23" s="155">
        <v>0</v>
      </c>
      <c r="M23" s="199"/>
    </row>
    <row r="24" spans="2:14" s="198" customFormat="1" ht="21.75" customHeight="1" x14ac:dyDescent="0.2">
      <c r="B24" s="218" t="s">
        <v>163</v>
      </c>
      <c r="C24" s="380" t="s">
        <v>164</v>
      </c>
      <c r="D24" s="381"/>
      <c r="E24" s="381"/>
      <c r="F24" s="381"/>
      <c r="G24" s="381"/>
      <c r="H24" s="219"/>
      <c r="I24" s="220">
        <f>SUM(I25:I34)</f>
        <v>243257844.61000001</v>
      </c>
      <c r="J24" s="221">
        <f>SUM(J25:J33)</f>
        <v>141856403.76999998</v>
      </c>
      <c r="K24" s="220">
        <f>SUM(K25:K34)</f>
        <v>170464272.30000001</v>
      </c>
      <c r="M24" s="199"/>
      <c r="N24" s="344"/>
    </row>
    <row r="25" spans="2:14" ht="20.100000000000001" customHeight="1" x14ac:dyDescent="0.2">
      <c r="B25" s="165" t="s">
        <v>136</v>
      </c>
      <c r="C25" s="213" t="s">
        <v>165</v>
      </c>
      <c r="D25" s="214"/>
      <c r="E25" s="214"/>
      <c r="F25" s="214"/>
      <c r="G25" s="214"/>
      <c r="H25" s="215"/>
      <c r="I25" s="216">
        <v>11182782.16</v>
      </c>
      <c r="J25" s="222">
        <v>5099859.4800000004</v>
      </c>
      <c r="K25" s="216">
        <v>11347398.57</v>
      </c>
      <c r="L25" s="155">
        <v>0</v>
      </c>
      <c r="M25" s="199"/>
    </row>
    <row r="26" spans="2:14" ht="20.100000000000001" customHeight="1" x14ac:dyDescent="0.2">
      <c r="B26" s="165" t="s">
        <v>140</v>
      </c>
      <c r="C26" s="213" t="s">
        <v>166</v>
      </c>
      <c r="D26" s="214"/>
      <c r="E26" s="214"/>
      <c r="F26" s="214"/>
      <c r="G26" s="214"/>
      <c r="H26" s="215"/>
      <c r="I26" s="216">
        <v>3622358.86</v>
      </c>
      <c r="J26" s="223">
        <v>1786974.38</v>
      </c>
      <c r="K26" s="216">
        <v>3554112.25</v>
      </c>
      <c r="L26" s="155">
        <v>0</v>
      </c>
      <c r="M26" s="199"/>
    </row>
    <row r="27" spans="2:14" ht="20.100000000000001" customHeight="1" x14ac:dyDescent="0.2">
      <c r="B27" s="165" t="s">
        <v>167</v>
      </c>
      <c r="C27" s="213" t="s">
        <v>168</v>
      </c>
      <c r="D27" s="214"/>
      <c r="E27" s="214"/>
      <c r="F27" s="214"/>
      <c r="G27" s="214"/>
      <c r="H27" s="215"/>
      <c r="I27" s="216">
        <v>22494038.760000002</v>
      </c>
      <c r="J27" s="222">
        <v>16823641.969999999</v>
      </c>
      <c r="K27" s="216">
        <v>22321841.34</v>
      </c>
      <c r="L27" s="155">
        <v>0</v>
      </c>
      <c r="M27" s="199" t="s">
        <v>45</v>
      </c>
    </row>
    <row r="28" spans="2:14" ht="20.100000000000001" customHeight="1" x14ac:dyDescent="0.2">
      <c r="B28" s="165" t="s">
        <v>161</v>
      </c>
      <c r="C28" s="213" t="s">
        <v>169</v>
      </c>
      <c r="D28" s="214"/>
      <c r="E28" s="214"/>
      <c r="F28" s="214"/>
      <c r="G28" s="214"/>
      <c r="H28" s="215"/>
      <c r="I28" s="216">
        <v>1112034.23</v>
      </c>
      <c r="J28" s="222">
        <v>1157323.69</v>
      </c>
      <c r="K28" s="216">
        <v>1361085.77</v>
      </c>
      <c r="M28" s="199"/>
    </row>
    <row r="29" spans="2:14" s="206" customFormat="1" ht="20.100000000000001" customHeight="1" x14ac:dyDescent="0.2">
      <c r="B29" s="200" t="s">
        <v>170</v>
      </c>
      <c r="C29" s="224" t="s">
        <v>171</v>
      </c>
      <c r="D29" s="225"/>
      <c r="E29" s="225"/>
      <c r="F29" s="225"/>
      <c r="G29" s="225"/>
      <c r="H29" s="226"/>
      <c r="I29" s="227">
        <v>28448818.359999999</v>
      </c>
      <c r="J29" s="222">
        <v>29392302.710000001</v>
      </c>
      <c r="K29" s="227">
        <v>32041427.039999999</v>
      </c>
      <c r="M29" s="199" t="s">
        <v>45</v>
      </c>
      <c r="N29" s="345"/>
    </row>
    <row r="30" spans="2:14" s="206" customFormat="1" ht="20.100000000000001" customHeight="1" x14ac:dyDescent="0.2">
      <c r="B30" s="200" t="s">
        <v>79</v>
      </c>
      <c r="C30" s="224" t="s">
        <v>172</v>
      </c>
      <c r="D30" s="225"/>
      <c r="E30" s="225"/>
      <c r="F30" s="225"/>
      <c r="G30" s="225"/>
      <c r="H30" s="226"/>
      <c r="I30" s="227">
        <v>5258207.99</v>
      </c>
      <c r="J30" s="222">
        <v>6383187.4000000004</v>
      </c>
      <c r="K30" s="227">
        <v>5922116.0700000003</v>
      </c>
      <c r="M30" s="199"/>
      <c r="N30" s="345"/>
    </row>
    <row r="31" spans="2:14" s="206" customFormat="1" ht="21.6" customHeight="1" x14ac:dyDescent="0.2">
      <c r="B31" s="200" t="s">
        <v>173</v>
      </c>
      <c r="C31" s="224" t="s">
        <v>174</v>
      </c>
      <c r="D31" s="225"/>
      <c r="E31" s="225"/>
      <c r="F31" s="225"/>
      <c r="G31" s="225"/>
      <c r="H31" s="226"/>
      <c r="I31" s="228">
        <v>973647.48</v>
      </c>
      <c r="J31" s="222">
        <v>100340.4</v>
      </c>
      <c r="K31" s="228">
        <f>93915846.26-K33+445</f>
        <v>980062.29000000656</v>
      </c>
      <c r="M31" s="199"/>
      <c r="N31" s="345"/>
    </row>
    <row r="32" spans="2:14" s="206" customFormat="1" ht="20.100000000000001" customHeight="1" x14ac:dyDescent="0.2">
      <c r="B32" s="229" t="s">
        <v>175</v>
      </c>
      <c r="C32" s="224" t="s">
        <v>176</v>
      </c>
      <c r="D32" s="225"/>
      <c r="E32" s="225"/>
      <c r="F32" s="225"/>
      <c r="G32" s="225"/>
      <c r="H32" s="226"/>
      <c r="I32" s="227">
        <v>0</v>
      </c>
      <c r="J32" s="222">
        <v>81112773.739999995</v>
      </c>
      <c r="K32" s="227">
        <v>0</v>
      </c>
      <c r="L32" s="206">
        <v>0</v>
      </c>
      <c r="M32" s="199"/>
      <c r="N32" s="345"/>
    </row>
    <row r="33" spans="2:23" s="206" customFormat="1" ht="20.100000000000001" customHeight="1" x14ac:dyDescent="0.2">
      <c r="B33" s="200" t="s">
        <v>153</v>
      </c>
      <c r="C33" s="224" t="s">
        <v>154</v>
      </c>
      <c r="D33" s="225"/>
      <c r="E33" s="225"/>
      <c r="F33" s="225"/>
      <c r="G33" s="225"/>
      <c r="H33" s="226"/>
      <c r="I33" s="228">
        <v>170165956.77000001</v>
      </c>
      <c r="J33" s="230"/>
      <c r="K33" s="228">
        <f>92936228.97</f>
        <v>92936228.969999999</v>
      </c>
      <c r="M33" s="199"/>
      <c r="N33" s="345"/>
    </row>
    <row r="34" spans="2:23" s="206" customFormat="1" ht="20.100000000000001" customHeight="1" x14ac:dyDescent="0.2">
      <c r="B34" s="200" t="s">
        <v>177</v>
      </c>
      <c r="C34" s="201" t="s">
        <v>178</v>
      </c>
      <c r="D34" s="202"/>
      <c r="E34" s="202"/>
      <c r="F34" s="202"/>
      <c r="G34" s="202"/>
      <c r="H34" s="203"/>
      <c r="I34" s="204">
        <v>0</v>
      </c>
      <c r="J34" s="231">
        <f>J17-J24</f>
        <v>-141856403.76999998</v>
      </c>
      <c r="K34" s="204">
        <v>0</v>
      </c>
      <c r="M34" s="199"/>
      <c r="N34" s="345"/>
    </row>
    <row r="35" spans="2:23" s="198" customFormat="1" ht="22.5" customHeight="1" x14ac:dyDescent="0.2">
      <c r="B35" s="232" t="s">
        <v>542</v>
      </c>
      <c r="C35" s="233" t="s">
        <v>543</v>
      </c>
      <c r="D35" s="234"/>
      <c r="E35" s="234"/>
      <c r="F35" s="234"/>
      <c r="G35" s="234"/>
      <c r="H35" s="235"/>
      <c r="I35" s="236">
        <f>I16-I24</f>
        <v>-232812948.26000002</v>
      </c>
      <c r="J35" s="231">
        <f>SUM(J36:J38)</f>
        <v>58749674.479999997</v>
      </c>
      <c r="K35" s="236">
        <f>K16-K24</f>
        <v>-150628360.57000002</v>
      </c>
      <c r="M35" s="199"/>
      <c r="N35" s="344"/>
    </row>
    <row r="36" spans="2:23" s="198" customFormat="1" ht="21.75" customHeight="1" x14ac:dyDescent="0.2">
      <c r="B36" s="232" t="s">
        <v>179</v>
      </c>
      <c r="C36" s="233" t="s">
        <v>180</v>
      </c>
      <c r="D36" s="234"/>
      <c r="E36" s="234"/>
      <c r="F36" s="234"/>
      <c r="G36" s="234"/>
      <c r="H36" s="235"/>
      <c r="I36" s="236">
        <f>SUM(I37:I39)</f>
        <v>22591797.27</v>
      </c>
      <c r="J36" s="237"/>
      <c r="K36" s="236">
        <f>SUM(K37:K39)</f>
        <v>12045766.440000001</v>
      </c>
      <c r="M36" s="199"/>
      <c r="N36" s="344"/>
    </row>
    <row r="37" spans="2:23" s="206" customFormat="1" ht="20.100000000000001" customHeight="1" x14ac:dyDescent="0.2">
      <c r="B37" s="200" t="s">
        <v>136</v>
      </c>
      <c r="C37" s="201" t="s">
        <v>544</v>
      </c>
      <c r="D37" s="202"/>
      <c r="E37" s="202"/>
      <c r="F37" s="202"/>
      <c r="G37" s="202"/>
      <c r="H37" s="203"/>
      <c r="I37" s="204">
        <v>-7747395.71</v>
      </c>
      <c r="J37" s="237"/>
      <c r="K37" s="204">
        <v>10000143.800000001</v>
      </c>
      <c r="M37" s="199"/>
      <c r="N37" s="345"/>
    </row>
    <row r="38" spans="2:23" s="206" customFormat="1" ht="16.5" customHeight="1" x14ac:dyDescent="0.2">
      <c r="B38" s="200" t="s">
        <v>140</v>
      </c>
      <c r="C38" s="201" t="s">
        <v>318</v>
      </c>
      <c r="D38" s="202"/>
      <c r="E38" s="202"/>
      <c r="F38" s="202"/>
      <c r="G38" s="202"/>
      <c r="H38" s="203"/>
      <c r="I38" s="204"/>
      <c r="J38" s="222">
        <v>58749674.479999997</v>
      </c>
      <c r="K38" s="204"/>
      <c r="M38" s="199"/>
      <c r="N38" s="345"/>
    </row>
    <row r="39" spans="2:23" s="206" customFormat="1" ht="20.100000000000001" customHeight="1" x14ac:dyDescent="0.2">
      <c r="B39" s="200" t="s">
        <v>167</v>
      </c>
      <c r="C39" s="201" t="s">
        <v>181</v>
      </c>
      <c r="D39" s="202"/>
      <c r="E39" s="202"/>
      <c r="F39" s="202"/>
      <c r="G39" s="202"/>
      <c r="H39" s="203"/>
      <c r="I39" s="204">
        <v>30339192.98</v>
      </c>
      <c r="J39" s="231">
        <f>J41+J40</f>
        <v>53128553.509999998</v>
      </c>
      <c r="K39" s="204">
        <v>2045622.64</v>
      </c>
      <c r="M39" s="199"/>
      <c r="N39" s="345"/>
      <c r="P39" s="207"/>
    </row>
    <row r="40" spans="2:23" s="198" customFormat="1" ht="24.75" customHeight="1" x14ac:dyDescent="0.2">
      <c r="B40" s="232" t="s">
        <v>182</v>
      </c>
      <c r="C40" s="233" t="s">
        <v>85</v>
      </c>
      <c r="D40" s="234"/>
      <c r="E40" s="234"/>
      <c r="F40" s="234"/>
      <c r="G40" s="234"/>
      <c r="H40" s="235"/>
      <c r="I40" s="236">
        <f>SUM(I41:I42)</f>
        <v>28176319.300000001</v>
      </c>
      <c r="J40" s="238"/>
      <c r="K40" s="236">
        <f>SUM(K41:K42)</f>
        <v>5552712.6799999997</v>
      </c>
      <c r="M40" s="199"/>
      <c r="N40" s="344"/>
      <c r="W40" s="199"/>
    </row>
    <row r="41" spans="2:23" s="206" customFormat="1" ht="52.5" customHeight="1" x14ac:dyDescent="0.2">
      <c r="B41" s="200" t="s">
        <v>136</v>
      </c>
      <c r="C41" s="382" t="s">
        <v>545</v>
      </c>
      <c r="D41" s="379"/>
      <c r="E41" s="379"/>
      <c r="F41" s="379"/>
      <c r="G41" s="379"/>
      <c r="H41" s="203"/>
      <c r="I41" s="204">
        <v>0</v>
      </c>
      <c r="J41" s="239">
        <v>53128553.509999998</v>
      </c>
      <c r="K41" s="204">
        <v>0</v>
      </c>
      <c r="M41" s="199"/>
      <c r="N41" s="345"/>
    </row>
    <row r="42" spans="2:23" s="206" customFormat="1" ht="21" customHeight="1" x14ac:dyDescent="0.2">
      <c r="B42" s="200" t="s">
        <v>140</v>
      </c>
      <c r="C42" s="201" t="s">
        <v>85</v>
      </c>
      <c r="D42" s="202"/>
      <c r="E42" s="202"/>
      <c r="F42" s="202"/>
      <c r="G42" s="202"/>
      <c r="H42" s="203"/>
      <c r="I42" s="204">
        <f>28176319.3</f>
        <v>28176319.300000001</v>
      </c>
      <c r="J42" s="231">
        <f>J34+J35-J39</f>
        <v>-136235282.79999998</v>
      </c>
      <c r="K42" s="204">
        <v>5552712.6799999997</v>
      </c>
      <c r="M42" s="199"/>
      <c r="N42" s="345"/>
    </row>
    <row r="43" spans="2:23" s="198" customFormat="1" ht="23.25" customHeight="1" x14ac:dyDescent="0.2">
      <c r="B43" s="232" t="s">
        <v>546</v>
      </c>
      <c r="C43" s="233" t="s">
        <v>547</v>
      </c>
      <c r="D43" s="234"/>
      <c r="E43" s="234"/>
      <c r="F43" s="234"/>
      <c r="G43" s="234"/>
      <c r="H43" s="235"/>
      <c r="I43" s="236">
        <f>I35+I36-I40</f>
        <v>-238397470.29000002</v>
      </c>
      <c r="J43" s="231">
        <f>SUM(J44:J46)</f>
        <v>0</v>
      </c>
      <c r="K43" s="236">
        <f>K35+K36-K40</f>
        <v>-144135306.81000003</v>
      </c>
      <c r="M43" s="199"/>
      <c r="N43" s="344"/>
    </row>
    <row r="44" spans="2:23" s="198" customFormat="1" ht="21" customHeight="1" x14ac:dyDescent="0.2">
      <c r="B44" s="232" t="s">
        <v>183</v>
      </c>
      <c r="C44" s="233" t="s">
        <v>86</v>
      </c>
      <c r="D44" s="234"/>
      <c r="E44" s="234"/>
      <c r="F44" s="234"/>
      <c r="G44" s="234"/>
      <c r="H44" s="235"/>
      <c r="I44" s="236">
        <f>SUM(I45:I47)</f>
        <v>9850848.6900000013</v>
      </c>
      <c r="J44" s="237"/>
      <c r="K44" s="236">
        <f>SUM(K45:K47)</f>
        <v>2790061.49</v>
      </c>
      <c r="M44" s="199"/>
      <c r="N44" s="345"/>
    </row>
    <row r="45" spans="2:23" s="206" customFormat="1" ht="15.75" customHeight="1" x14ac:dyDescent="0.2">
      <c r="B45" s="200" t="s">
        <v>136</v>
      </c>
      <c r="C45" s="201" t="s">
        <v>324</v>
      </c>
      <c r="D45" s="202"/>
      <c r="E45" s="202"/>
      <c r="F45" s="202"/>
      <c r="G45" s="202"/>
      <c r="H45" s="203"/>
      <c r="I45" s="204">
        <v>0</v>
      </c>
      <c r="J45" s="237"/>
      <c r="K45" s="204">
        <v>0</v>
      </c>
      <c r="M45" s="199"/>
      <c r="N45" s="345"/>
    </row>
    <row r="46" spans="2:23" s="206" customFormat="1" ht="16.5" customHeight="1" x14ac:dyDescent="0.2">
      <c r="B46" s="200" t="s">
        <v>140</v>
      </c>
      <c r="C46" s="201" t="s">
        <v>155</v>
      </c>
      <c r="D46" s="202"/>
      <c r="E46" s="202"/>
      <c r="F46" s="202"/>
      <c r="G46" s="202"/>
      <c r="H46" s="203"/>
      <c r="I46" s="204">
        <f>39435.28+765831.79-6112.86-580</f>
        <v>798574.21000000008</v>
      </c>
      <c r="J46" s="237"/>
      <c r="K46" s="204">
        <v>2783022.08</v>
      </c>
      <c r="M46" s="199"/>
      <c r="N46" s="345"/>
    </row>
    <row r="47" spans="2:23" s="206" customFormat="1" ht="15.75" customHeight="1" x14ac:dyDescent="0.2">
      <c r="B47" s="200" t="s">
        <v>167</v>
      </c>
      <c r="C47" s="201" t="s">
        <v>37</v>
      </c>
      <c r="D47" s="202"/>
      <c r="E47" s="202"/>
      <c r="F47" s="202"/>
      <c r="G47" s="202"/>
      <c r="H47" s="203"/>
      <c r="I47" s="204">
        <f>9051694.48+580</f>
        <v>9052274.4800000004</v>
      </c>
      <c r="J47" s="231">
        <f>SUM(J48:J49)</f>
        <v>200705.71</v>
      </c>
      <c r="K47" s="204">
        <v>7039.41</v>
      </c>
      <c r="M47" s="199"/>
      <c r="N47" s="345"/>
    </row>
    <row r="48" spans="2:23" s="198" customFormat="1" ht="21.75" customHeight="1" x14ac:dyDescent="0.2">
      <c r="B48" s="232" t="s">
        <v>548</v>
      </c>
      <c r="C48" s="233" t="s">
        <v>184</v>
      </c>
      <c r="D48" s="234"/>
      <c r="E48" s="234"/>
      <c r="F48" s="234"/>
      <c r="G48" s="234"/>
      <c r="H48" s="235"/>
      <c r="I48" s="236">
        <f>SUM(I49:I50)</f>
        <v>9767374.9399999995</v>
      </c>
      <c r="J48" s="222">
        <v>200705.71</v>
      </c>
      <c r="K48" s="236">
        <f>SUM(K49:K50)</f>
        <v>2044296.87</v>
      </c>
      <c r="M48" s="199"/>
      <c r="N48" s="344"/>
    </row>
    <row r="49" spans="2:15" s="206" customFormat="1" ht="14.25" customHeight="1" x14ac:dyDescent="0.2">
      <c r="B49" s="200" t="s">
        <v>136</v>
      </c>
      <c r="C49" s="201" t="s">
        <v>155</v>
      </c>
      <c r="D49" s="202"/>
      <c r="E49" s="202"/>
      <c r="F49" s="202"/>
      <c r="G49" s="202"/>
      <c r="H49" s="203"/>
      <c r="I49" s="204">
        <v>0</v>
      </c>
      <c r="J49" s="237"/>
      <c r="K49" s="204">
        <v>0</v>
      </c>
      <c r="M49" s="199"/>
      <c r="N49" s="345"/>
    </row>
    <row r="50" spans="2:15" s="206" customFormat="1" ht="14.25" customHeight="1" x14ac:dyDescent="0.2">
      <c r="B50" s="200" t="s">
        <v>140</v>
      </c>
      <c r="C50" s="201" t="s">
        <v>37</v>
      </c>
      <c r="D50" s="202"/>
      <c r="E50" s="202"/>
      <c r="F50" s="202"/>
      <c r="G50" s="202"/>
      <c r="H50" s="203"/>
      <c r="I50" s="204">
        <f>41979.04+9731508.76-6112.86</f>
        <v>9767374.9399999995</v>
      </c>
      <c r="J50" s="221">
        <f>J42+J43-J47</f>
        <v>-136435988.50999999</v>
      </c>
      <c r="K50" s="204">
        <v>2044296.87</v>
      </c>
      <c r="M50" s="199"/>
      <c r="N50" s="345"/>
    </row>
    <row r="51" spans="2:15" s="198" customFormat="1" ht="25.5" customHeight="1" x14ac:dyDescent="0.2">
      <c r="B51" s="232" t="s">
        <v>136</v>
      </c>
      <c r="C51" s="233" t="s">
        <v>549</v>
      </c>
      <c r="D51" s="234"/>
      <c r="E51" s="234"/>
      <c r="F51" s="234"/>
      <c r="G51" s="234"/>
      <c r="H51" s="235"/>
      <c r="I51" s="236">
        <f>I43+I44-I48</f>
        <v>-238313996.54000002</v>
      </c>
      <c r="J51" s="240"/>
      <c r="K51" s="236">
        <f>K43+K44-K48</f>
        <v>-143389542.19000003</v>
      </c>
      <c r="M51" s="199"/>
      <c r="N51" s="344"/>
    </row>
    <row r="52" spans="2:15" s="198" customFormat="1" ht="21" customHeight="1" x14ac:dyDescent="0.2">
      <c r="B52" s="232" t="s">
        <v>550</v>
      </c>
      <c r="C52" s="233" t="s">
        <v>551</v>
      </c>
      <c r="D52" s="234"/>
      <c r="E52" s="234"/>
      <c r="F52" s="234"/>
      <c r="G52" s="234"/>
      <c r="H52" s="235"/>
      <c r="I52" s="236">
        <v>0</v>
      </c>
      <c r="J52" s="241"/>
      <c r="K52" s="236">
        <v>0</v>
      </c>
      <c r="M52" s="199"/>
      <c r="N52" s="344"/>
    </row>
    <row r="53" spans="2:15" s="198" customFormat="1" ht="29.25" customHeight="1" thickBot="1" x14ac:dyDescent="0.25">
      <c r="B53" s="232" t="s">
        <v>552</v>
      </c>
      <c r="C53" s="383" t="s">
        <v>553</v>
      </c>
      <c r="D53" s="379"/>
      <c r="E53" s="379"/>
      <c r="F53" s="379"/>
      <c r="G53" s="379"/>
      <c r="H53" s="235"/>
      <c r="I53" s="236">
        <v>0</v>
      </c>
      <c r="J53" s="241" t="e">
        <f>#REF!-J51-J52</f>
        <v>#REF!</v>
      </c>
      <c r="K53" s="236">
        <v>0</v>
      </c>
      <c r="L53" s="198">
        <v>0</v>
      </c>
      <c r="M53" s="199"/>
      <c r="N53" s="344"/>
    </row>
    <row r="54" spans="2:15" s="198" customFormat="1" ht="24" customHeight="1" thickBot="1" x14ac:dyDescent="0.25">
      <c r="B54" s="242" t="s">
        <v>554</v>
      </c>
      <c r="C54" s="243" t="s">
        <v>555</v>
      </c>
      <c r="D54" s="244"/>
      <c r="E54" s="244"/>
      <c r="F54" s="244"/>
      <c r="G54" s="244"/>
      <c r="H54" s="245"/>
      <c r="I54" s="246">
        <f>I51+I52-I53</f>
        <v>-238313996.54000002</v>
      </c>
      <c r="J54" s="247">
        <v>0</v>
      </c>
      <c r="K54" s="246">
        <f>K51+K52-K53</f>
        <v>-143389542.19000003</v>
      </c>
      <c r="L54" s="198">
        <v>0</v>
      </c>
      <c r="M54" s="199"/>
      <c r="N54" s="344"/>
      <c r="O54" s="341"/>
    </row>
    <row r="55" spans="2:15" ht="14.25" x14ac:dyDescent="0.2">
      <c r="B55" s="248"/>
      <c r="C55" s="198"/>
      <c r="D55" s="198"/>
      <c r="E55" s="199"/>
    </row>
    <row r="56" spans="2:15" x14ac:dyDescent="0.2">
      <c r="B56" s="160"/>
      <c r="C56" s="160"/>
      <c r="D56" s="160"/>
      <c r="E56" s="160"/>
      <c r="F56" s="160"/>
      <c r="G56" s="160"/>
      <c r="H56" s="160"/>
      <c r="I56" s="160"/>
      <c r="J56" s="160"/>
      <c r="K56" s="160"/>
    </row>
    <row r="57" spans="2:15" x14ac:dyDescent="0.2">
      <c r="B57" s="160"/>
      <c r="C57" s="160"/>
      <c r="D57" s="160"/>
      <c r="E57" s="160"/>
      <c r="F57" s="160"/>
      <c r="G57" s="160"/>
      <c r="H57" s="160"/>
      <c r="I57" s="160"/>
      <c r="J57" s="160"/>
      <c r="K57" s="160"/>
    </row>
    <row r="58" spans="2:15" x14ac:dyDescent="0.2">
      <c r="B58" s="160"/>
      <c r="C58" s="384" t="s">
        <v>556</v>
      </c>
      <c r="D58" s="375"/>
      <c r="E58" s="160"/>
      <c r="F58" s="160"/>
      <c r="G58" s="160"/>
      <c r="H58" s="160"/>
      <c r="I58" s="160"/>
      <c r="J58" s="160"/>
      <c r="K58" s="249" t="s">
        <v>557</v>
      </c>
    </row>
    <row r="59" spans="2:15" x14ac:dyDescent="0.2">
      <c r="B59" s="160"/>
      <c r="C59" s="160"/>
      <c r="D59" s="160"/>
      <c r="E59" s="160"/>
      <c r="F59" s="160"/>
      <c r="G59" s="160"/>
      <c r="H59" s="160"/>
      <c r="I59" s="160"/>
      <c r="J59" s="160"/>
      <c r="K59" s="160"/>
    </row>
    <row r="60" spans="2:15" x14ac:dyDescent="0.2">
      <c r="B60" s="160"/>
      <c r="C60" s="160"/>
      <c r="D60" s="160"/>
      <c r="E60" s="160"/>
      <c r="F60" s="154" t="s">
        <v>332</v>
      </c>
      <c r="G60" s="160"/>
      <c r="H60" s="160"/>
      <c r="I60" s="160"/>
      <c r="J60" s="160"/>
      <c r="K60" s="160"/>
    </row>
    <row r="61" spans="2:15" x14ac:dyDescent="0.2">
      <c r="B61" s="160"/>
      <c r="C61" s="384" t="s">
        <v>558</v>
      </c>
      <c r="D61" s="384"/>
      <c r="E61" s="160"/>
      <c r="J61" s="160"/>
      <c r="K61" s="160" t="s">
        <v>559</v>
      </c>
    </row>
    <row r="62" spans="2:15" x14ac:dyDescent="0.2">
      <c r="B62" s="160"/>
      <c r="F62" s="385"/>
      <c r="G62" s="386"/>
      <c r="H62" s="386"/>
      <c r="I62" s="386"/>
      <c r="J62" s="160"/>
      <c r="L62" s="250"/>
      <c r="M62" s="250"/>
    </row>
    <row r="63" spans="2:15" x14ac:dyDescent="0.2">
      <c r="C63" s="251"/>
      <c r="D63" s="251"/>
      <c r="E63" s="384"/>
      <c r="F63" s="387"/>
      <c r="G63" s="387"/>
      <c r="H63" s="387"/>
      <c r="I63" s="387"/>
      <c r="M63" s="160"/>
    </row>
    <row r="64" spans="2:15" x14ac:dyDescent="0.2">
      <c r="C64" s="384"/>
      <c r="D64" s="384"/>
      <c r="E64" s="384"/>
      <c r="G64" s="160"/>
      <c r="H64" s="160"/>
    </row>
    <row r="65" spans="2:13" x14ac:dyDescent="0.2">
      <c r="B65" s="374"/>
      <c r="C65" s="374"/>
      <c r="D65" s="374"/>
      <c r="E65" s="375"/>
      <c r="F65" s="375"/>
      <c r="G65" s="375"/>
      <c r="H65" s="375"/>
      <c r="I65" s="375"/>
    </row>
    <row r="67" spans="2:13" x14ac:dyDescent="0.2">
      <c r="B67" s="160"/>
      <c r="C67" s="160"/>
      <c r="M67" s="252"/>
    </row>
    <row r="68" spans="2:13" x14ac:dyDescent="0.2">
      <c r="B68" s="160"/>
      <c r="C68" s="160"/>
    </row>
    <row r="69" spans="2:13" x14ac:dyDescent="0.2">
      <c r="B69" s="160"/>
      <c r="C69" s="160"/>
    </row>
  </sheetData>
  <mergeCells count="20">
    <mergeCell ref="B65:D65"/>
    <mergeCell ref="E65:F65"/>
    <mergeCell ref="G65:I65"/>
    <mergeCell ref="E9:I9"/>
    <mergeCell ref="C18:G18"/>
    <mergeCell ref="C19:G19"/>
    <mergeCell ref="C24:G24"/>
    <mergeCell ref="C41:G41"/>
    <mergeCell ref="C53:G53"/>
    <mergeCell ref="C58:D58"/>
    <mergeCell ref="C61:D61"/>
    <mergeCell ref="F62:I62"/>
    <mergeCell ref="E63:I63"/>
    <mergeCell ref="C64:E64"/>
    <mergeCell ref="E7:I7"/>
    <mergeCell ref="B2:D2"/>
    <mergeCell ref="E3:I3"/>
    <mergeCell ref="E4:I4"/>
    <mergeCell ref="E5:I5"/>
    <mergeCell ref="E6:I6"/>
  </mergeCells>
  <printOptions horizontalCentered="1"/>
  <pageMargins left="0.51181102362204722" right="0.27559055118110237" top="0.31496062992125984" bottom="0.27559055118110237" header="0.19685039370078741" footer="0.19685039370078741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Q68"/>
  <sheetViews>
    <sheetView topLeftCell="A15" zoomScaleNormal="100" workbookViewId="0">
      <selection activeCell="K42" sqref="K42"/>
    </sheetView>
  </sheetViews>
  <sheetFormatPr defaultRowHeight="12.75" x14ac:dyDescent="0.2"/>
  <cols>
    <col min="1" max="1" width="1.85546875" style="253" customWidth="1"/>
    <col min="2" max="2" width="12.42578125" style="253" bestFit="1" customWidth="1"/>
    <col min="3" max="3" width="9.140625" style="253"/>
    <col min="4" max="4" width="21.7109375" style="253" customWidth="1"/>
    <col min="5" max="6" width="13.85546875" style="253" bestFit="1" customWidth="1"/>
    <col min="7" max="7" width="5.42578125" style="253" customWidth="1"/>
    <col min="8" max="8" width="0" style="253" hidden="1" customWidth="1"/>
    <col min="9" max="9" width="16.28515625" style="253" customWidth="1"/>
    <col min="10" max="10" width="9.140625" style="253" hidden="1" customWidth="1"/>
    <col min="11" max="11" width="21.42578125" style="325" bestFit="1" customWidth="1"/>
    <col min="12" max="12" width="0" style="253" hidden="1" customWidth="1"/>
    <col min="13" max="13" width="20" style="253" customWidth="1"/>
    <col min="14" max="14" width="15.85546875" style="339" bestFit="1" customWidth="1"/>
    <col min="15" max="15" width="18" style="253" customWidth="1"/>
    <col min="16" max="16" width="9.7109375" style="253" bestFit="1" customWidth="1"/>
    <col min="17" max="17" width="11.7109375" style="255" bestFit="1" customWidth="1"/>
    <col min="18" max="256" width="9.140625" style="253"/>
    <col min="257" max="257" width="1.85546875" style="253" customWidth="1"/>
    <col min="258" max="258" width="12.42578125" style="253" bestFit="1" customWidth="1"/>
    <col min="259" max="259" width="9.140625" style="253"/>
    <col min="260" max="260" width="21.7109375" style="253" customWidth="1"/>
    <col min="261" max="262" width="13.85546875" style="253" bestFit="1" customWidth="1"/>
    <col min="263" max="263" width="5.42578125" style="253" customWidth="1"/>
    <col min="264" max="264" width="0" style="253" hidden="1" customWidth="1"/>
    <col min="265" max="265" width="24.140625" style="253" customWidth="1"/>
    <col min="266" max="266" width="0" style="253" hidden="1" customWidth="1"/>
    <col min="267" max="267" width="27.5703125" style="253" customWidth="1"/>
    <col min="268" max="268" width="0" style="253" hidden="1" customWidth="1"/>
    <col min="269" max="269" width="20" style="253" customWidth="1"/>
    <col min="270" max="270" width="13.7109375" style="253" bestFit="1" customWidth="1"/>
    <col min="271" max="271" width="18" style="253" customWidth="1"/>
    <col min="272" max="272" width="9.140625" style="253"/>
    <col min="273" max="273" width="11.7109375" style="253" bestFit="1" customWidth="1"/>
    <col min="274" max="512" width="9.140625" style="253"/>
    <col min="513" max="513" width="1.85546875" style="253" customWidth="1"/>
    <col min="514" max="514" width="12.42578125" style="253" bestFit="1" customWidth="1"/>
    <col min="515" max="515" width="9.140625" style="253"/>
    <col min="516" max="516" width="21.7109375" style="253" customWidth="1"/>
    <col min="517" max="518" width="13.85546875" style="253" bestFit="1" customWidth="1"/>
    <col min="519" max="519" width="5.42578125" style="253" customWidth="1"/>
    <col min="520" max="520" width="0" style="253" hidden="1" customWidth="1"/>
    <col min="521" max="521" width="24.140625" style="253" customWidth="1"/>
    <col min="522" max="522" width="0" style="253" hidden="1" customWidth="1"/>
    <col min="523" max="523" width="27.5703125" style="253" customWidth="1"/>
    <col min="524" max="524" width="0" style="253" hidden="1" customWidth="1"/>
    <col min="525" max="525" width="20" style="253" customWidth="1"/>
    <col min="526" max="526" width="13.7109375" style="253" bestFit="1" customWidth="1"/>
    <col min="527" max="527" width="18" style="253" customWidth="1"/>
    <col min="528" max="528" width="9.140625" style="253"/>
    <col min="529" max="529" width="11.7109375" style="253" bestFit="1" customWidth="1"/>
    <col min="530" max="768" width="9.140625" style="253"/>
    <col min="769" max="769" width="1.85546875" style="253" customWidth="1"/>
    <col min="770" max="770" width="12.42578125" style="253" bestFit="1" customWidth="1"/>
    <col min="771" max="771" width="9.140625" style="253"/>
    <col min="772" max="772" width="21.7109375" style="253" customWidth="1"/>
    <col min="773" max="774" width="13.85546875" style="253" bestFit="1" customWidth="1"/>
    <col min="775" max="775" width="5.42578125" style="253" customWidth="1"/>
    <col min="776" max="776" width="0" style="253" hidden="1" customWidth="1"/>
    <col min="777" max="777" width="24.140625" style="253" customWidth="1"/>
    <col min="778" max="778" width="0" style="253" hidden="1" customWidth="1"/>
    <col min="779" max="779" width="27.5703125" style="253" customWidth="1"/>
    <col min="780" max="780" width="0" style="253" hidden="1" customWidth="1"/>
    <col min="781" max="781" width="20" style="253" customWidth="1"/>
    <col min="782" max="782" width="13.7109375" style="253" bestFit="1" customWidth="1"/>
    <col min="783" max="783" width="18" style="253" customWidth="1"/>
    <col min="784" max="784" width="9.140625" style="253"/>
    <col min="785" max="785" width="11.7109375" style="253" bestFit="1" customWidth="1"/>
    <col min="786" max="1024" width="9.140625" style="253"/>
    <col min="1025" max="1025" width="1.85546875" style="253" customWidth="1"/>
    <col min="1026" max="1026" width="12.42578125" style="253" bestFit="1" customWidth="1"/>
    <col min="1027" max="1027" width="9.140625" style="253"/>
    <col min="1028" max="1028" width="21.7109375" style="253" customWidth="1"/>
    <col min="1029" max="1030" width="13.85546875" style="253" bestFit="1" customWidth="1"/>
    <col min="1031" max="1031" width="5.42578125" style="253" customWidth="1"/>
    <col min="1032" max="1032" width="0" style="253" hidden="1" customWidth="1"/>
    <col min="1033" max="1033" width="24.140625" style="253" customWidth="1"/>
    <col min="1034" max="1034" width="0" style="253" hidden="1" customWidth="1"/>
    <col min="1035" max="1035" width="27.5703125" style="253" customWidth="1"/>
    <col min="1036" max="1036" width="0" style="253" hidden="1" customWidth="1"/>
    <col min="1037" max="1037" width="20" style="253" customWidth="1"/>
    <col min="1038" max="1038" width="13.7109375" style="253" bestFit="1" customWidth="1"/>
    <col min="1039" max="1039" width="18" style="253" customWidth="1"/>
    <col min="1040" max="1040" width="9.140625" style="253"/>
    <col min="1041" max="1041" width="11.7109375" style="253" bestFit="1" customWidth="1"/>
    <col min="1042" max="1280" width="9.140625" style="253"/>
    <col min="1281" max="1281" width="1.85546875" style="253" customWidth="1"/>
    <col min="1282" max="1282" width="12.42578125" style="253" bestFit="1" customWidth="1"/>
    <col min="1283" max="1283" width="9.140625" style="253"/>
    <col min="1284" max="1284" width="21.7109375" style="253" customWidth="1"/>
    <col min="1285" max="1286" width="13.85546875" style="253" bestFit="1" customWidth="1"/>
    <col min="1287" max="1287" width="5.42578125" style="253" customWidth="1"/>
    <col min="1288" max="1288" width="0" style="253" hidden="1" customWidth="1"/>
    <col min="1289" max="1289" width="24.140625" style="253" customWidth="1"/>
    <col min="1290" max="1290" width="0" style="253" hidden="1" customWidth="1"/>
    <col min="1291" max="1291" width="27.5703125" style="253" customWidth="1"/>
    <col min="1292" max="1292" width="0" style="253" hidden="1" customWidth="1"/>
    <col min="1293" max="1293" width="20" style="253" customWidth="1"/>
    <col min="1294" max="1294" width="13.7109375" style="253" bestFit="1" customWidth="1"/>
    <col min="1295" max="1295" width="18" style="253" customWidth="1"/>
    <col min="1296" max="1296" width="9.140625" style="253"/>
    <col min="1297" max="1297" width="11.7109375" style="253" bestFit="1" customWidth="1"/>
    <col min="1298" max="1536" width="9.140625" style="253"/>
    <col min="1537" max="1537" width="1.85546875" style="253" customWidth="1"/>
    <col min="1538" max="1538" width="12.42578125" style="253" bestFit="1" customWidth="1"/>
    <col min="1539" max="1539" width="9.140625" style="253"/>
    <col min="1540" max="1540" width="21.7109375" style="253" customWidth="1"/>
    <col min="1541" max="1542" width="13.85546875" style="253" bestFit="1" customWidth="1"/>
    <col min="1543" max="1543" width="5.42578125" style="253" customWidth="1"/>
    <col min="1544" max="1544" width="0" style="253" hidden="1" customWidth="1"/>
    <col min="1545" max="1545" width="24.140625" style="253" customWidth="1"/>
    <col min="1546" max="1546" width="0" style="253" hidden="1" customWidth="1"/>
    <col min="1547" max="1547" width="27.5703125" style="253" customWidth="1"/>
    <col min="1548" max="1548" width="0" style="253" hidden="1" customWidth="1"/>
    <col min="1549" max="1549" width="20" style="253" customWidth="1"/>
    <col min="1550" max="1550" width="13.7109375" style="253" bestFit="1" customWidth="1"/>
    <col min="1551" max="1551" width="18" style="253" customWidth="1"/>
    <col min="1552" max="1552" width="9.140625" style="253"/>
    <col min="1553" max="1553" width="11.7109375" style="253" bestFit="1" customWidth="1"/>
    <col min="1554" max="1792" width="9.140625" style="253"/>
    <col min="1793" max="1793" width="1.85546875" style="253" customWidth="1"/>
    <col min="1794" max="1794" width="12.42578125" style="253" bestFit="1" customWidth="1"/>
    <col min="1795" max="1795" width="9.140625" style="253"/>
    <col min="1796" max="1796" width="21.7109375" style="253" customWidth="1"/>
    <col min="1797" max="1798" width="13.85546875" style="253" bestFit="1" customWidth="1"/>
    <col min="1799" max="1799" width="5.42578125" style="253" customWidth="1"/>
    <col min="1800" max="1800" width="0" style="253" hidden="1" customWidth="1"/>
    <col min="1801" max="1801" width="24.140625" style="253" customWidth="1"/>
    <col min="1802" max="1802" width="0" style="253" hidden="1" customWidth="1"/>
    <col min="1803" max="1803" width="27.5703125" style="253" customWidth="1"/>
    <col min="1804" max="1804" width="0" style="253" hidden="1" customWidth="1"/>
    <col min="1805" max="1805" width="20" style="253" customWidth="1"/>
    <col min="1806" max="1806" width="13.7109375" style="253" bestFit="1" customWidth="1"/>
    <col min="1807" max="1807" width="18" style="253" customWidth="1"/>
    <col min="1808" max="1808" width="9.140625" style="253"/>
    <col min="1809" max="1809" width="11.7109375" style="253" bestFit="1" customWidth="1"/>
    <col min="1810" max="2048" width="9.140625" style="253"/>
    <col min="2049" max="2049" width="1.85546875" style="253" customWidth="1"/>
    <col min="2050" max="2050" width="12.42578125" style="253" bestFit="1" customWidth="1"/>
    <col min="2051" max="2051" width="9.140625" style="253"/>
    <col min="2052" max="2052" width="21.7109375" style="253" customWidth="1"/>
    <col min="2053" max="2054" width="13.85546875" style="253" bestFit="1" customWidth="1"/>
    <col min="2055" max="2055" width="5.42578125" style="253" customWidth="1"/>
    <col min="2056" max="2056" width="0" style="253" hidden="1" customWidth="1"/>
    <col min="2057" max="2057" width="24.140625" style="253" customWidth="1"/>
    <col min="2058" max="2058" width="0" style="253" hidden="1" customWidth="1"/>
    <col min="2059" max="2059" width="27.5703125" style="253" customWidth="1"/>
    <col min="2060" max="2060" width="0" style="253" hidden="1" customWidth="1"/>
    <col min="2061" max="2061" width="20" style="253" customWidth="1"/>
    <col min="2062" max="2062" width="13.7109375" style="253" bestFit="1" customWidth="1"/>
    <col min="2063" max="2063" width="18" style="253" customWidth="1"/>
    <col min="2064" max="2064" width="9.140625" style="253"/>
    <col min="2065" max="2065" width="11.7109375" style="253" bestFit="1" customWidth="1"/>
    <col min="2066" max="2304" width="9.140625" style="253"/>
    <col min="2305" max="2305" width="1.85546875" style="253" customWidth="1"/>
    <col min="2306" max="2306" width="12.42578125" style="253" bestFit="1" customWidth="1"/>
    <col min="2307" max="2307" width="9.140625" style="253"/>
    <col min="2308" max="2308" width="21.7109375" style="253" customWidth="1"/>
    <col min="2309" max="2310" width="13.85546875" style="253" bestFit="1" customWidth="1"/>
    <col min="2311" max="2311" width="5.42578125" style="253" customWidth="1"/>
    <col min="2312" max="2312" width="0" style="253" hidden="1" customWidth="1"/>
    <col min="2313" max="2313" width="24.140625" style="253" customWidth="1"/>
    <col min="2314" max="2314" width="0" style="253" hidden="1" customWidth="1"/>
    <col min="2315" max="2315" width="27.5703125" style="253" customWidth="1"/>
    <col min="2316" max="2316" width="0" style="253" hidden="1" customWidth="1"/>
    <col min="2317" max="2317" width="20" style="253" customWidth="1"/>
    <col min="2318" max="2318" width="13.7109375" style="253" bestFit="1" customWidth="1"/>
    <col min="2319" max="2319" width="18" style="253" customWidth="1"/>
    <col min="2320" max="2320" width="9.140625" style="253"/>
    <col min="2321" max="2321" width="11.7109375" style="253" bestFit="1" customWidth="1"/>
    <col min="2322" max="2560" width="9.140625" style="253"/>
    <col min="2561" max="2561" width="1.85546875" style="253" customWidth="1"/>
    <col min="2562" max="2562" width="12.42578125" style="253" bestFit="1" customWidth="1"/>
    <col min="2563" max="2563" width="9.140625" style="253"/>
    <col min="2564" max="2564" width="21.7109375" style="253" customWidth="1"/>
    <col min="2565" max="2566" width="13.85546875" style="253" bestFit="1" customWidth="1"/>
    <col min="2567" max="2567" width="5.42578125" style="253" customWidth="1"/>
    <col min="2568" max="2568" width="0" style="253" hidden="1" customWidth="1"/>
    <col min="2569" max="2569" width="24.140625" style="253" customWidth="1"/>
    <col min="2570" max="2570" width="0" style="253" hidden="1" customWidth="1"/>
    <col min="2571" max="2571" width="27.5703125" style="253" customWidth="1"/>
    <col min="2572" max="2572" width="0" style="253" hidden="1" customWidth="1"/>
    <col min="2573" max="2573" width="20" style="253" customWidth="1"/>
    <col min="2574" max="2574" width="13.7109375" style="253" bestFit="1" customWidth="1"/>
    <col min="2575" max="2575" width="18" style="253" customWidth="1"/>
    <col min="2576" max="2576" width="9.140625" style="253"/>
    <col min="2577" max="2577" width="11.7109375" style="253" bestFit="1" customWidth="1"/>
    <col min="2578" max="2816" width="9.140625" style="253"/>
    <col min="2817" max="2817" width="1.85546875" style="253" customWidth="1"/>
    <col min="2818" max="2818" width="12.42578125" style="253" bestFit="1" customWidth="1"/>
    <col min="2819" max="2819" width="9.140625" style="253"/>
    <col min="2820" max="2820" width="21.7109375" style="253" customWidth="1"/>
    <col min="2821" max="2822" width="13.85546875" style="253" bestFit="1" customWidth="1"/>
    <col min="2823" max="2823" width="5.42578125" style="253" customWidth="1"/>
    <col min="2824" max="2824" width="0" style="253" hidden="1" customWidth="1"/>
    <col min="2825" max="2825" width="24.140625" style="253" customWidth="1"/>
    <col min="2826" max="2826" width="0" style="253" hidden="1" customWidth="1"/>
    <col min="2827" max="2827" width="27.5703125" style="253" customWidth="1"/>
    <col min="2828" max="2828" width="0" style="253" hidden="1" customWidth="1"/>
    <col min="2829" max="2829" width="20" style="253" customWidth="1"/>
    <col min="2830" max="2830" width="13.7109375" style="253" bestFit="1" customWidth="1"/>
    <col min="2831" max="2831" width="18" style="253" customWidth="1"/>
    <col min="2832" max="2832" width="9.140625" style="253"/>
    <col min="2833" max="2833" width="11.7109375" style="253" bestFit="1" customWidth="1"/>
    <col min="2834" max="3072" width="9.140625" style="253"/>
    <col min="3073" max="3073" width="1.85546875" style="253" customWidth="1"/>
    <col min="3074" max="3074" width="12.42578125" style="253" bestFit="1" customWidth="1"/>
    <col min="3075" max="3075" width="9.140625" style="253"/>
    <col min="3076" max="3076" width="21.7109375" style="253" customWidth="1"/>
    <col min="3077" max="3078" width="13.85546875" style="253" bestFit="1" customWidth="1"/>
    <col min="3079" max="3079" width="5.42578125" style="253" customWidth="1"/>
    <col min="3080" max="3080" width="0" style="253" hidden="1" customWidth="1"/>
    <col min="3081" max="3081" width="24.140625" style="253" customWidth="1"/>
    <col min="3082" max="3082" width="0" style="253" hidden="1" customWidth="1"/>
    <col min="3083" max="3083" width="27.5703125" style="253" customWidth="1"/>
    <col min="3084" max="3084" width="0" style="253" hidden="1" customWidth="1"/>
    <col min="3085" max="3085" width="20" style="253" customWidth="1"/>
    <col min="3086" max="3086" width="13.7109375" style="253" bestFit="1" customWidth="1"/>
    <col min="3087" max="3087" width="18" style="253" customWidth="1"/>
    <col min="3088" max="3088" width="9.140625" style="253"/>
    <col min="3089" max="3089" width="11.7109375" style="253" bestFit="1" customWidth="1"/>
    <col min="3090" max="3328" width="9.140625" style="253"/>
    <col min="3329" max="3329" width="1.85546875" style="253" customWidth="1"/>
    <col min="3330" max="3330" width="12.42578125" style="253" bestFit="1" customWidth="1"/>
    <col min="3331" max="3331" width="9.140625" style="253"/>
    <col min="3332" max="3332" width="21.7109375" style="253" customWidth="1"/>
    <col min="3333" max="3334" width="13.85546875" style="253" bestFit="1" customWidth="1"/>
    <col min="3335" max="3335" width="5.42578125" style="253" customWidth="1"/>
    <col min="3336" max="3336" width="0" style="253" hidden="1" customWidth="1"/>
    <col min="3337" max="3337" width="24.140625" style="253" customWidth="1"/>
    <col min="3338" max="3338" width="0" style="253" hidden="1" customWidth="1"/>
    <col min="3339" max="3339" width="27.5703125" style="253" customWidth="1"/>
    <col min="3340" max="3340" width="0" style="253" hidden="1" customWidth="1"/>
    <col min="3341" max="3341" width="20" style="253" customWidth="1"/>
    <col min="3342" max="3342" width="13.7109375" style="253" bestFit="1" customWidth="1"/>
    <col min="3343" max="3343" width="18" style="253" customWidth="1"/>
    <col min="3344" max="3344" width="9.140625" style="253"/>
    <col min="3345" max="3345" width="11.7109375" style="253" bestFit="1" customWidth="1"/>
    <col min="3346" max="3584" width="9.140625" style="253"/>
    <col min="3585" max="3585" width="1.85546875" style="253" customWidth="1"/>
    <col min="3586" max="3586" width="12.42578125" style="253" bestFit="1" customWidth="1"/>
    <col min="3587" max="3587" width="9.140625" style="253"/>
    <col min="3588" max="3588" width="21.7109375" style="253" customWidth="1"/>
    <col min="3589" max="3590" width="13.85546875" style="253" bestFit="1" customWidth="1"/>
    <col min="3591" max="3591" width="5.42578125" style="253" customWidth="1"/>
    <col min="3592" max="3592" width="0" style="253" hidden="1" customWidth="1"/>
    <col min="3593" max="3593" width="24.140625" style="253" customWidth="1"/>
    <col min="3594" max="3594" width="0" style="253" hidden="1" customWidth="1"/>
    <col min="3595" max="3595" width="27.5703125" style="253" customWidth="1"/>
    <col min="3596" max="3596" width="0" style="253" hidden="1" customWidth="1"/>
    <col min="3597" max="3597" width="20" style="253" customWidth="1"/>
    <col min="3598" max="3598" width="13.7109375" style="253" bestFit="1" customWidth="1"/>
    <col min="3599" max="3599" width="18" style="253" customWidth="1"/>
    <col min="3600" max="3600" width="9.140625" style="253"/>
    <col min="3601" max="3601" width="11.7109375" style="253" bestFit="1" customWidth="1"/>
    <col min="3602" max="3840" width="9.140625" style="253"/>
    <col min="3841" max="3841" width="1.85546875" style="253" customWidth="1"/>
    <col min="3842" max="3842" width="12.42578125" style="253" bestFit="1" customWidth="1"/>
    <col min="3843" max="3843" width="9.140625" style="253"/>
    <col min="3844" max="3844" width="21.7109375" style="253" customWidth="1"/>
    <col min="3845" max="3846" width="13.85546875" style="253" bestFit="1" customWidth="1"/>
    <col min="3847" max="3847" width="5.42578125" style="253" customWidth="1"/>
    <col min="3848" max="3848" width="0" style="253" hidden="1" customWidth="1"/>
    <col min="3849" max="3849" width="24.140625" style="253" customWidth="1"/>
    <col min="3850" max="3850" width="0" style="253" hidden="1" customWidth="1"/>
    <col min="3851" max="3851" width="27.5703125" style="253" customWidth="1"/>
    <col min="3852" max="3852" width="0" style="253" hidden="1" customWidth="1"/>
    <col min="3853" max="3853" width="20" style="253" customWidth="1"/>
    <col min="3854" max="3854" width="13.7109375" style="253" bestFit="1" customWidth="1"/>
    <col min="3855" max="3855" width="18" style="253" customWidth="1"/>
    <col min="3856" max="3856" width="9.140625" style="253"/>
    <col min="3857" max="3857" width="11.7109375" style="253" bestFit="1" customWidth="1"/>
    <col min="3858" max="4096" width="9.140625" style="253"/>
    <col min="4097" max="4097" width="1.85546875" style="253" customWidth="1"/>
    <col min="4098" max="4098" width="12.42578125" style="253" bestFit="1" customWidth="1"/>
    <col min="4099" max="4099" width="9.140625" style="253"/>
    <col min="4100" max="4100" width="21.7109375" style="253" customWidth="1"/>
    <col min="4101" max="4102" width="13.85546875" style="253" bestFit="1" customWidth="1"/>
    <col min="4103" max="4103" width="5.42578125" style="253" customWidth="1"/>
    <col min="4104" max="4104" width="0" style="253" hidden="1" customWidth="1"/>
    <col min="4105" max="4105" width="24.140625" style="253" customWidth="1"/>
    <col min="4106" max="4106" width="0" style="253" hidden="1" customWidth="1"/>
    <col min="4107" max="4107" width="27.5703125" style="253" customWidth="1"/>
    <col min="4108" max="4108" width="0" style="253" hidden="1" customWidth="1"/>
    <col min="4109" max="4109" width="20" style="253" customWidth="1"/>
    <col min="4110" max="4110" width="13.7109375" style="253" bestFit="1" customWidth="1"/>
    <col min="4111" max="4111" width="18" style="253" customWidth="1"/>
    <col min="4112" max="4112" width="9.140625" style="253"/>
    <col min="4113" max="4113" width="11.7109375" style="253" bestFit="1" customWidth="1"/>
    <col min="4114" max="4352" width="9.140625" style="253"/>
    <col min="4353" max="4353" width="1.85546875" style="253" customWidth="1"/>
    <col min="4354" max="4354" width="12.42578125" style="253" bestFit="1" customWidth="1"/>
    <col min="4355" max="4355" width="9.140625" style="253"/>
    <col min="4356" max="4356" width="21.7109375" style="253" customWidth="1"/>
    <col min="4357" max="4358" width="13.85546875" style="253" bestFit="1" customWidth="1"/>
    <col min="4359" max="4359" width="5.42578125" style="253" customWidth="1"/>
    <col min="4360" max="4360" width="0" style="253" hidden="1" customWidth="1"/>
    <col min="4361" max="4361" width="24.140625" style="253" customWidth="1"/>
    <col min="4362" max="4362" width="0" style="253" hidden="1" customWidth="1"/>
    <col min="4363" max="4363" width="27.5703125" style="253" customWidth="1"/>
    <col min="4364" max="4364" width="0" style="253" hidden="1" customWidth="1"/>
    <col min="4365" max="4365" width="20" style="253" customWidth="1"/>
    <col min="4366" max="4366" width="13.7109375" style="253" bestFit="1" customWidth="1"/>
    <col min="4367" max="4367" width="18" style="253" customWidth="1"/>
    <col min="4368" max="4368" width="9.140625" style="253"/>
    <col min="4369" max="4369" width="11.7109375" style="253" bestFit="1" customWidth="1"/>
    <col min="4370" max="4608" width="9.140625" style="253"/>
    <col min="4609" max="4609" width="1.85546875" style="253" customWidth="1"/>
    <col min="4610" max="4610" width="12.42578125" style="253" bestFit="1" customWidth="1"/>
    <col min="4611" max="4611" width="9.140625" style="253"/>
    <col min="4612" max="4612" width="21.7109375" style="253" customWidth="1"/>
    <col min="4613" max="4614" width="13.85546875" style="253" bestFit="1" customWidth="1"/>
    <col min="4615" max="4615" width="5.42578125" style="253" customWidth="1"/>
    <col min="4616" max="4616" width="0" style="253" hidden="1" customWidth="1"/>
    <col min="4617" max="4617" width="24.140625" style="253" customWidth="1"/>
    <col min="4618" max="4618" width="0" style="253" hidden="1" customWidth="1"/>
    <col min="4619" max="4619" width="27.5703125" style="253" customWidth="1"/>
    <col min="4620" max="4620" width="0" style="253" hidden="1" customWidth="1"/>
    <col min="4621" max="4621" width="20" style="253" customWidth="1"/>
    <col min="4622" max="4622" width="13.7109375" style="253" bestFit="1" customWidth="1"/>
    <col min="4623" max="4623" width="18" style="253" customWidth="1"/>
    <col min="4624" max="4624" width="9.140625" style="253"/>
    <col min="4625" max="4625" width="11.7109375" style="253" bestFit="1" customWidth="1"/>
    <col min="4626" max="4864" width="9.140625" style="253"/>
    <col min="4865" max="4865" width="1.85546875" style="253" customWidth="1"/>
    <col min="4866" max="4866" width="12.42578125" style="253" bestFit="1" customWidth="1"/>
    <col min="4867" max="4867" width="9.140625" style="253"/>
    <col min="4868" max="4868" width="21.7109375" style="253" customWidth="1"/>
    <col min="4869" max="4870" width="13.85546875" style="253" bestFit="1" customWidth="1"/>
    <col min="4871" max="4871" width="5.42578125" style="253" customWidth="1"/>
    <col min="4872" max="4872" width="0" style="253" hidden="1" customWidth="1"/>
    <col min="4873" max="4873" width="24.140625" style="253" customWidth="1"/>
    <col min="4874" max="4874" width="0" style="253" hidden="1" customWidth="1"/>
    <col min="4875" max="4875" width="27.5703125" style="253" customWidth="1"/>
    <col min="4876" max="4876" width="0" style="253" hidden="1" customWidth="1"/>
    <col min="4877" max="4877" width="20" style="253" customWidth="1"/>
    <col min="4878" max="4878" width="13.7109375" style="253" bestFit="1" customWidth="1"/>
    <col min="4879" max="4879" width="18" style="253" customWidth="1"/>
    <col min="4880" max="4880" width="9.140625" style="253"/>
    <col min="4881" max="4881" width="11.7109375" style="253" bestFit="1" customWidth="1"/>
    <col min="4882" max="5120" width="9.140625" style="253"/>
    <col min="5121" max="5121" width="1.85546875" style="253" customWidth="1"/>
    <col min="5122" max="5122" width="12.42578125" style="253" bestFit="1" customWidth="1"/>
    <col min="5123" max="5123" width="9.140625" style="253"/>
    <col min="5124" max="5124" width="21.7109375" style="253" customWidth="1"/>
    <col min="5125" max="5126" width="13.85546875" style="253" bestFit="1" customWidth="1"/>
    <col min="5127" max="5127" width="5.42578125" style="253" customWidth="1"/>
    <col min="5128" max="5128" width="0" style="253" hidden="1" customWidth="1"/>
    <col min="5129" max="5129" width="24.140625" style="253" customWidth="1"/>
    <col min="5130" max="5130" width="0" style="253" hidden="1" customWidth="1"/>
    <col min="5131" max="5131" width="27.5703125" style="253" customWidth="1"/>
    <col min="5132" max="5132" width="0" style="253" hidden="1" customWidth="1"/>
    <col min="5133" max="5133" width="20" style="253" customWidth="1"/>
    <col min="5134" max="5134" width="13.7109375" style="253" bestFit="1" customWidth="1"/>
    <col min="5135" max="5135" width="18" style="253" customWidth="1"/>
    <col min="5136" max="5136" width="9.140625" style="253"/>
    <col min="5137" max="5137" width="11.7109375" style="253" bestFit="1" customWidth="1"/>
    <col min="5138" max="5376" width="9.140625" style="253"/>
    <col min="5377" max="5377" width="1.85546875" style="253" customWidth="1"/>
    <col min="5378" max="5378" width="12.42578125" style="253" bestFit="1" customWidth="1"/>
    <col min="5379" max="5379" width="9.140625" style="253"/>
    <col min="5380" max="5380" width="21.7109375" style="253" customWidth="1"/>
    <col min="5381" max="5382" width="13.85546875" style="253" bestFit="1" customWidth="1"/>
    <col min="5383" max="5383" width="5.42578125" style="253" customWidth="1"/>
    <col min="5384" max="5384" width="0" style="253" hidden="1" customWidth="1"/>
    <col min="5385" max="5385" width="24.140625" style="253" customWidth="1"/>
    <col min="5386" max="5386" width="0" style="253" hidden="1" customWidth="1"/>
    <col min="5387" max="5387" width="27.5703125" style="253" customWidth="1"/>
    <col min="5388" max="5388" width="0" style="253" hidden="1" customWidth="1"/>
    <col min="5389" max="5389" width="20" style="253" customWidth="1"/>
    <col min="5390" max="5390" width="13.7109375" style="253" bestFit="1" customWidth="1"/>
    <col min="5391" max="5391" width="18" style="253" customWidth="1"/>
    <col min="5392" max="5392" width="9.140625" style="253"/>
    <col min="5393" max="5393" width="11.7109375" style="253" bestFit="1" customWidth="1"/>
    <col min="5394" max="5632" width="9.140625" style="253"/>
    <col min="5633" max="5633" width="1.85546875" style="253" customWidth="1"/>
    <col min="5634" max="5634" width="12.42578125" style="253" bestFit="1" customWidth="1"/>
    <col min="5635" max="5635" width="9.140625" style="253"/>
    <col min="5636" max="5636" width="21.7109375" style="253" customWidth="1"/>
    <col min="5637" max="5638" width="13.85546875" style="253" bestFit="1" customWidth="1"/>
    <col min="5639" max="5639" width="5.42578125" style="253" customWidth="1"/>
    <col min="5640" max="5640" width="0" style="253" hidden="1" customWidth="1"/>
    <col min="5641" max="5641" width="24.140625" style="253" customWidth="1"/>
    <col min="5642" max="5642" width="0" style="253" hidden="1" customWidth="1"/>
    <col min="5643" max="5643" width="27.5703125" style="253" customWidth="1"/>
    <col min="5644" max="5644" width="0" style="253" hidden="1" customWidth="1"/>
    <col min="5645" max="5645" width="20" style="253" customWidth="1"/>
    <col min="5646" max="5646" width="13.7109375" style="253" bestFit="1" customWidth="1"/>
    <col min="5647" max="5647" width="18" style="253" customWidth="1"/>
    <col min="5648" max="5648" width="9.140625" style="253"/>
    <col min="5649" max="5649" width="11.7109375" style="253" bestFit="1" customWidth="1"/>
    <col min="5650" max="5888" width="9.140625" style="253"/>
    <col min="5889" max="5889" width="1.85546875" style="253" customWidth="1"/>
    <col min="5890" max="5890" width="12.42578125" style="253" bestFit="1" customWidth="1"/>
    <col min="5891" max="5891" width="9.140625" style="253"/>
    <col min="5892" max="5892" width="21.7109375" style="253" customWidth="1"/>
    <col min="5893" max="5894" width="13.85546875" style="253" bestFit="1" customWidth="1"/>
    <col min="5895" max="5895" width="5.42578125" style="253" customWidth="1"/>
    <col min="5896" max="5896" width="0" style="253" hidden="1" customWidth="1"/>
    <col min="5897" max="5897" width="24.140625" style="253" customWidth="1"/>
    <col min="5898" max="5898" width="0" style="253" hidden="1" customWidth="1"/>
    <col min="5899" max="5899" width="27.5703125" style="253" customWidth="1"/>
    <col min="5900" max="5900" width="0" style="253" hidden="1" customWidth="1"/>
    <col min="5901" max="5901" width="20" style="253" customWidth="1"/>
    <col min="5902" max="5902" width="13.7109375" style="253" bestFit="1" customWidth="1"/>
    <col min="5903" max="5903" width="18" style="253" customWidth="1"/>
    <col min="5904" max="5904" width="9.140625" style="253"/>
    <col min="5905" max="5905" width="11.7109375" style="253" bestFit="1" customWidth="1"/>
    <col min="5906" max="6144" width="9.140625" style="253"/>
    <col min="6145" max="6145" width="1.85546875" style="253" customWidth="1"/>
    <col min="6146" max="6146" width="12.42578125" style="253" bestFit="1" customWidth="1"/>
    <col min="6147" max="6147" width="9.140625" style="253"/>
    <col min="6148" max="6148" width="21.7109375" style="253" customWidth="1"/>
    <col min="6149" max="6150" width="13.85546875" style="253" bestFit="1" customWidth="1"/>
    <col min="6151" max="6151" width="5.42578125" style="253" customWidth="1"/>
    <col min="6152" max="6152" width="0" style="253" hidden="1" customWidth="1"/>
    <col min="6153" max="6153" width="24.140625" style="253" customWidth="1"/>
    <col min="6154" max="6154" width="0" style="253" hidden="1" customWidth="1"/>
    <col min="6155" max="6155" width="27.5703125" style="253" customWidth="1"/>
    <col min="6156" max="6156" width="0" style="253" hidden="1" customWidth="1"/>
    <col min="6157" max="6157" width="20" style="253" customWidth="1"/>
    <col min="6158" max="6158" width="13.7109375" style="253" bestFit="1" customWidth="1"/>
    <col min="6159" max="6159" width="18" style="253" customWidth="1"/>
    <col min="6160" max="6160" width="9.140625" style="253"/>
    <col min="6161" max="6161" width="11.7109375" style="253" bestFit="1" customWidth="1"/>
    <col min="6162" max="6400" width="9.140625" style="253"/>
    <col min="6401" max="6401" width="1.85546875" style="253" customWidth="1"/>
    <col min="6402" max="6402" width="12.42578125" style="253" bestFit="1" customWidth="1"/>
    <col min="6403" max="6403" width="9.140625" style="253"/>
    <col min="6404" max="6404" width="21.7109375" style="253" customWidth="1"/>
    <col min="6405" max="6406" width="13.85546875" style="253" bestFit="1" customWidth="1"/>
    <col min="6407" max="6407" width="5.42578125" style="253" customWidth="1"/>
    <col min="6408" max="6408" width="0" style="253" hidden="1" customWidth="1"/>
    <col min="6409" max="6409" width="24.140625" style="253" customWidth="1"/>
    <col min="6410" max="6410" width="0" style="253" hidden="1" customWidth="1"/>
    <col min="6411" max="6411" width="27.5703125" style="253" customWidth="1"/>
    <col min="6412" max="6412" width="0" style="253" hidden="1" customWidth="1"/>
    <col min="6413" max="6413" width="20" style="253" customWidth="1"/>
    <col min="6414" max="6414" width="13.7109375" style="253" bestFit="1" customWidth="1"/>
    <col min="6415" max="6415" width="18" style="253" customWidth="1"/>
    <col min="6416" max="6416" width="9.140625" style="253"/>
    <col min="6417" max="6417" width="11.7109375" style="253" bestFit="1" customWidth="1"/>
    <col min="6418" max="6656" width="9.140625" style="253"/>
    <col min="6657" max="6657" width="1.85546875" style="253" customWidth="1"/>
    <col min="6658" max="6658" width="12.42578125" style="253" bestFit="1" customWidth="1"/>
    <col min="6659" max="6659" width="9.140625" style="253"/>
    <col min="6660" max="6660" width="21.7109375" style="253" customWidth="1"/>
    <col min="6661" max="6662" width="13.85546875" style="253" bestFit="1" customWidth="1"/>
    <col min="6663" max="6663" width="5.42578125" style="253" customWidth="1"/>
    <col min="6664" max="6664" width="0" style="253" hidden="1" customWidth="1"/>
    <col min="6665" max="6665" width="24.140625" style="253" customWidth="1"/>
    <col min="6666" max="6666" width="0" style="253" hidden="1" customWidth="1"/>
    <col min="6667" max="6667" width="27.5703125" style="253" customWidth="1"/>
    <col min="6668" max="6668" width="0" style="253" hidden="1" customWidth="1"/>
    <col min="6669" max="6669" width="20" style="253" customWidth="1"/>
    <col min="6670" max="6670" width="13.7109375" style="253" bestFit="1" customWidth="1"/>
    <col min="6671" max="6671" width="18" style="253" customWidth="1"/>
    <col min="6672" max="6672" width="9.140625" style="253"/>
    <col min="6673" max="6673" width="11.7109375" style="253" bestFit="1" customWidth="1"/>
    <col min="6674" max="6912" width="9.140625" style="253"/>
    <col min="6913" max="6913" width="1.85546875" style="253" customWidth="1"/>
    <col min="6914" max="6914" width="12.42578125" style="253" bestFit="1" customWidth="1"/>
    <col min="6915" max="6915" width="9.140625" style="253"/>
    <col min="6916" max="6916" width="21.7109375" style="253" customWidth="1"/>
    <col min="6917" max="6918" width="13.85546875" style="253" bestFit="1" customWidth="1"/>
    <col min="6919" max="6919" width="5.42578125" style="253" customWidth="1"/>
    <col min="6920" max="6920" width="0" style="253" hidden="1" customWidth="1"/>
    <col min="6921" max="6921" width="24.140625" style="253" customWidth="1"/>
    <col min="6922" max="6922" width="0" style="253" hidden="1" customWidth="1"/>
    <col min="6923" max="6923" width="27.5703125" style="253" customWidth="1"/>
    <col min="6924" max="6924" width="0" style="253" hidden="1" customWidth="1"/>
    <col min="6925" max="6925" width="20" style="253" customWidth="1"/>
    <col min="6926" max="6926" width="13.7109375" style="253" bestFit="1" customWidth="1"/>
    <col min="6927" max="6927" width="18" style="253" customWidth="1"/>
    <col min="6928" max="6928" width="9.140625" style="253"/>
    <col min="6929" max="6929" width="11.7109375" style="253" bestFit="1" customWidth="1"/>
    <col min="6930" max="7168" width="9.140625" style="253"/>
    <col min="7169" max="7169" width="1.85546875" style="253" customWidth="1"/>
    <col min="7170" max="7170" width="12.42578125" style="253" bestFit="1" customWidth="1"/>
    <col min="7171" max="7171" width="9.140625" style="253"/>
    <col min="7172" max="7172" width="21.7109375" style="253" customWidth="1"/>
    <col min="7173" max="7174" width="13.85546875" style="253" bestFit="1" customWidth="1"/>
    <col min="7175" max="7175" width="5.42578125" style="253" customWidth="1"/>
    <col min="7176" max="7176" width="0" style="253" hidden="1" customWidth="1"/>
    <col min="7177" max="7177" width="24.140625" style="253" customWidth="1"/>
    <col min="7178" max="7178" width="0" style="253" hidden="1" customWidth="1"/>
    <col min="7179" max="7179" width="27.5703125" style="253" customWidth="1"/>
    <col min="7180" max="7180" width="0" style="253" hidden="1" customWidth="1"/>
    <col min="7181" max="7181" width="20" style="253" customWidth="1"/>
    <col min="7182" max="7182" width="13.7109375" style="253" bestFit="1" customWidth="1"/>
    <col min="7183" max="7183" width="18" style="253" customWidth="1"/>
    <col min="7184" max="7184" width="9.140625" style="253"/>
    <col min="7185" max="7185" width="11.7109375" style="253" bestFit="1" customWidth="1"/>
    <col min="7186" max="7424" width="9.140625" style="253"/>
    <col min="7425" max="7425" width="1.85546875" style="253" customWidth="1"/>
    <col min="7426" max="7426" width="12.42578125" style="253" bestFit="1" customWidth="1"/>
    <col min="7427" max="7427" width="9.140625" style="253"/>
    <col min="7428" max="7428" width="21.7109375" style="253" customWidth="1"/>
    <col min="7429" max="7430" width="13.85546875" style="253" bestFit="1" customWidth="1"/>
    <col min="7431" max="7431" width="5.42578125" style="253" customWidth="1"/>
    <col min="7432" max="7432" width="0" style="253" hidden="1" customWidth="1"/>
    <col min="7433" max="7433" width="24.140625" style="253" customWidth="1"/>
    <col min="7434" max="7434" width="0" style="253" hidden="1" customWidth="1"/>
    <col min="7435" max="7435" width="27.5703125" style="253" customWidth="1"/>
    <col min="7436" max="7436" width="0" style="253" hidden="1" customWidth="1"/>
    <col min="7437" max="7437" width="20" style="253" customWidth="1"/>
    <col min="7438" max="7438" width="13.7109375" style="253" bestFit="1" customWidth="1"/>
    <col min="7439" max="7439" width="18" style="253" customWidth="1"/>
    <col min="7440" max="7440" width="9.140625" style="253"/>
    <col min="7441" max="7441" width="11.7109375" style="253" bestFit="1" customWidth="1"/>
    <col min="7442" max="7680" width="9.140625" style="253"/>
    <col min="7681" max="7681" width="1.85546875" style="253" customWidth="1"/>
    <col min="7682" max="7682" width="12.42578125" style="253" bestFit="1" customWidth="1"/>
    <col min="7683" max="7683" width="9.140625" style="253"/>
    <col min="7684" max="7684" width="21.7109375" style="253" customWidth="1"/>
    <col min="7685" max="7686" width="13.85546875" style="253" bestFit="1" customWidth="1"/>
    <col min="7687" max="7687" width="5.42578125" style="253" customWidth="1"/>
    <col min="7688" max="7688" width="0" style="253" hidden="1" customWidth="1"/>
    <col min="7689" max="7689" width="24.140625" style="253" customWidth="1"/>
    <col min="7690" max="7690" width="0" style="253" hidden="1" customWidth="1"/>
    <col min="7691" max="7691" width="27.5703125" style="253" customWidth="1"/>
    <col min="7692" max="7692" width="0" style="253" hidden="1" customWidth="1"/>
    <col min="7693" max="7693" width="20" style="253" customWidth="1"/>
    <col min="7694" max="7694" width="13.7109375" style="253" bestFit="1" customWidth="1"/>
    <col min="7695" max="7695" width="18" style="253" customWidth="1"/>
    <col min="7696" max="7696" width="9.140625" style="253"/>
    <col min="7697" max="7697" width="11.7109375" style="253" bestFit="1" customWidth="1"/>
    <col min="7698" max="7936" width="9.140625" style="253"/>
    <col min="7937" max="7937" width="1.85546875" style="253" customWidth="1"/>
    <col min="7938" max="7938" width="12.42578125" style="253" bestFit="1" customWidth="1"/>
    <col min="7939" max="7939" width="9.140625" style="253"/>
    <col min="7940" max="7940" width="21.7109375" style="253" customWidth="1"/>
    <col min="7941" max="7942" width="13.85546875" style="253" bestFit="1" customWidth="1"/>
    <col min="7943" max="7943" width="5.42578125" style="253" customWidth="1"/>
    <col min="7944" max="7944" width="0" style="253" hidden="1" customWidth="1"/>
    <col min="7945" max="7945" width="24.140625" style="253" customWidth="1"/>
    <col min="7946" max="7946" width="0" style="253" hidden="1" customWidth="1"/>
    <col min="7947" max="7947" width="27.5703125" style="253" customWidth="1"/>
    <col min="7948" max="7948" width="0" style="253" hidden="1" customWidth="1"/>
    <col min="7949" max="7949" width="20" style="253" customWidth="1"/>
    <col min="7950" max="7950" width="13.7109375" style="253" bestFit="1" customWidth="1"/>
    <col min="7951" max="7951" width="18" style="253" customWidth="1"/>
    <col min="7952" max="7952" width="9.140625" style="253"/>
    <col min="7953" max="7953" width="11.7109375" style="253" bestFit="1" customWidth="1"/>
    <col min="7954" max="8192" width="9.140625" style="253"/>
    <col min="8193" max="8193" width="1.85546875" style="253" customWidth="1"/>
    <col min="8194" max="8194" width="12.42578125" style="253" bestFit="1" customWidth="1"/>
    <col min="8195" max="8195" width="9.140625" style="253"/>
    <col min="8196" max="8196" width="21.7109375" style="253" customWidth="1"/>
    <col min="8197" max="8198" width="13.85546875" style="253" bestFit="1" customWidth="1"/>
    <col min="8199" max="8199" width="5.42578125" style="253" customWidth="1"/>
    <col min="8200" max="8200" width="0" style="253" hidden="1" customWidth="1"/>
    <col min="8201" max="8201" width="24.140625" style="253" customWidth="1"/>
    <col min="8202" max="8202" width="0" style="253" hidden="1" customWidth="1"/>
    <col min="8203" max="8203" width="27.5703125" style="253" customWidth="1"/>
    <col min="8204" max="8204" width="0" style="253" hidden="1" customWidth="1"/>
    <col min="8205" max="8205" width="20" style="253" customWidth="1"/>
    <col min="8206" max="8206" width="13.7109375" style="253" bestFit="1" customWidth="1"/>
    <col min="8207" max="8207" width="18" style="253" customWidth="1"/>
    <col min="8208" max="8208" width="9.140625" style="253"/>
    <col min="8209" max="8209" width="11.7109375" style="253" bestFit="1" customWidth="1"/>
    <col min="8210" max="8448" width="9.140625" style="253"/>
    <col min="8449" max="8449" width="1.85546875" style="253" customWidth="1"/>
    <col min="8450" max="8450" width="12.42578125" style="253" bestFit="1" customWidth="1"/>
    <col min="8451" max="8451" width="9.140625" style="253"/>
    <col min="8452" max="8452" width="21.7109375" style="253" customWidth="1"/>
    <col min="8453" max="8454" width="13.85546875" style="253" bestFit="1" customWidth="1"/>
    <col min="8455" max="8455" width="5.42578125" style="253" customWidth="1"/>
    <col min="8456" max="8456" width="0" style="253" hidden="1" customWidth="1"/>
    <col min="8457" max="8457" width="24.140625" style="253" customWidth="1"/>
    <col min="8458" max="8458" width="0" style="253" hidden="1" customWidth="1"/>
    <col min="8459" max="8459" width="27.5703125" style="253" customWidth="1"/>
    <col min="8460" max="8460" width="0" style="253" hidden="1" customWidth="1"/>
    <col min="8461" max="8461" width="20" style="253" customWidth="1"/>
    <col min="8462" max="8462" width="13.7109375" style="253" bestFit="1" customWidth="1"/>
    <col min="8463" max="8463" width="18" style="253" customWidth="1"/>
    <col min="8464" max="8464" width="9.140625" style="253"/>
    <col min="8465" max="8465" width="11.7109375" style="253" bestFit="1" customWidth="1"/>
    <col min="8466" max="8704" width="9.140625" style="253"/>
    <col min="8705" max="8705" width="1.85546875" style="253" customWidth="1"/>
    <col min="8706" max="8706" width="12.42578125" style="253" bestFit="1" customWidth="1"/>
    <col min="8707" max="8707" width="9.140625" style="253"/>
    <col min="8708" max="8708" width="21.7109375" style="253" customWidth="1"/>
    <col min="8709" max="8710" width="13.85546875" style="253" bestFit="1" customWidth="1"/>
    <col min="8711" max="8711" width="5.42578125" style="253" customWidth="1"/>
    <col min="8712" max="8712" width="0" style="253" hidden="1" customWidth="1"/>
    <col min="8713" max="8713" width="24.140625" style="253" customWidth="1"/>
    <col min="8714" max="8714" width="0" style="253" hidden="1" customWidth="1"/>
    <col min="8715" max="8715" width="27.5703125" style="253" customWidth="1"/>
    <col min="8716" max="8716" width="0" style="253" hidden="1" customWidth="1"/>
    <col min="8717" max="8717" width="20" style="253" customWidth="1"/>
    <col min="8718" max="8718" width="13.7109375" style="253" bestFit="1" customWidth="1"/>
    <col min="8719" max="8719" width="18" style="253" customWidth="1"/>
    <col min="8720" max="8720" width="9.140625" style="253"/>
    <col min="8721" max="8721" width="11.7109375" style="253" bestFit="1" customWidth="1"/>
    <col min="8722" max="8960" width="9.140625" style="253"/>
    <col min="8961" max="8961" width="1.85546875" style="253" customWidth="1"/>
    <col min="8962" max="8962" width="12.42578125" style="253" bestFit="1" customWidth="1"/>
    <col min="8963" max="8963" width="9.140625" style="253"/>
    <col min="8964" max="8964" width="21.7109375" style="253" customWidth="1"/>
    <col min="8965" max="8966" width="13.85546875" style="253" bestFit="1" customWidth="1"/>
    <col min="8967" max="8967" width="5.42578125" style="253" customWidth="1"/>
    <col min="8968" max="8968" width="0" style="253" hidden="1" customWidth="1"/>
    <col min="8969" max="8969" width="24.140625" style="253" customWidth="1"/>
    <col min="8970" max="8970" width="0" style="253" hidden="1" customWidth="1"/>
    <col min="8971" max="8971" width="27.5703125" style="253" customWidth="1"/>
    <col min="8972" max="8972" width="0" style="253" hidden="1" customWidth="1"/>
    <col min="8973" max="8973" width="20" style="253" customWidth="1"/>
    <col min="8974" max="8974" width="13.7109375" style="253" bestFit="1" customWidth="1"/>
    <col min="8975" max="8975" width="18" style="253" customWidth="1"/>
    <col min="8976" max="8976" width="9.140625" style="253"/>
    <col min="8977" max="8977" width="11.7109375" style="253" bestFit="1" customWidth="1"/>
    <col min="8978" max="9216" width="9.140625" style="253"/>
    <col min="9217" max="9217" width="1.85546875" style="253" customWidth="1"/>
    <col min="9218" max="9218" width="12.42578125" style="253" bestFit="1" customWidth="1"/>
    <col min="9219" max="9219" width="9.140625" style="253"/>
    <col min="9220" max="9220" width="21.7109375" style="253" customWidth="1"/>
    <col min="9221" max="9222" width="13.85546875" style="253" bestFit="1" customWidth="1"/>
    <col min="9223" max="9223" width="5.42578125" style="253" customWidth="1"/>
    <col min="9224" max="9224" width="0" style="253" hidden="1" customWidth="1"/>
    <col min="9225" max="9225" width="24.140625" style="253" customWidth="1"/>
    <col min="9226" max="9226" width="0" style="253" hidden="1" customWidth="1"/>
    <col min="9227" max="9227" width="27.5703125" style="253" customWidth="1"/>
    <col min="9228" max="9228" width="0" style="253" hidden="1" customWidth="1"/>
    <col min="9229" max="9229" width="20" style="253" customWidth="1"/>
    <col min="9230" max="9230" width="13.7109375" style="253" bestFit="1" customWidth="1"/>
    <col min="9231" max="9231" width="18" style="253" customWidth="1"/>
    <col min="9232" max="9232" width="9.140625" style="253"/>
    <col min="9233" max="9233" width="11.7109375" style="253" bestFit="1" customWidth="1"/>
    <col min="9234" max="9472" width="9.140625" style="253"/>
    <col min="9473" max="9473" width="1.85546875" style="253" customWidth="1"/>
    <col min="9474" max="9474" width="12.42578125" style="253" bestFit="1" customWidth="1"/>
    <col min="9475" max="9475" width="9.140625" style="253"/>
    <col min="9476" max="9476" width="21.7109375" style="253" customWidth="1"/>
    <col min="9477" max="9478" width="13.85546875" style="253" bestFit="1" customWidth="1"/>
    <col min="9479" max="9479" width="5.42578125" style="253" customWidth="1"/>
    <col min="9480" max="9480" width="0" style="253" hidden="1" customWidth="1"/>
    <col min="9481" max="9481" width="24.140625" style="253" customWidth="1"/>
    <col min="9482" max="9482" width="0" style="253" hidden="1" customWidth="1"/>
    <col min="9483" max="9483" width="27.5703125" style="253" customWidth="1"/>
    <col min="9484" max="9484" width="0" style="253" hidden="1" customWidth="1"/>
    <col min="9485" max="9485" width="20" style="253" customWidth="1"/>
    <col min="9486" max="9486" width="13.7109375" style="253" bestFit="1" customWidth="1"/>
    <col min="9487" max="9487" width="18" style="253" customWidth="1"/>
    <col min="9488" max="9488" width="9.140625" style="253"/>
    <col min="9489" max="9489" width="11.7109375" style="253" bestFit="1" customWidth="1"/>
    <col min="9490" max="9728" width="9.140625" style="253"/>
    <col min="9729" max="9729" width="1.85546875" style="253" customWidth="1"/>
    <col min="9730" max="9730" width="12.42578125" style="253" bestFit="1" customWidth="1"/>
    <col min="9731" max="9731" width="9.140625" style="253"/>
    <col min="9732" max="9732" width="21.7109375" style="253" customWidth="1"/>
    <col min="9733" max="9734" width="13.85546875" style="253" bestFit="1" customWidth="1"/>
    <col min="9735" max="9735" width="5.42578125" style="253" customWidth="1"/>
    <col min="9736" max="9736" width="0" style="253" hidden="1" customWidth="1"/>
    <col min="9737" max="9737" width="24.140625" style="253" customWidth="1"/>
    <col min="9738" max="9738" width="0" style="253" hidden="1" customWidth="1"/>
    <col min="9739" max="9739" width="27.5703125" style="253" customWidth="1"/>
    <col min="9740" max="9740" width="0" style="253" hidden="1" customWidth="1"/>
    <col min="9741" max="9741" width="20" style="253" customWidth="1"/>
    <col min="9742" max="9742" width="13.7109375" style="253" bestFit="1" customWidth="1"/>
    <col min="9743" max="9743" width="18" style="253" customWidth="1"/>
    <col min="9744" max="9744" width="9.140625" style="253"/>
    <col min="9745" max="9745" width="11.7109375" style="253" bestFit="1" customWidth="1"/>
    <col min="9746" max="9984" width="9.140625" style="253"/>
    <col min="9985" max="9985" width="1.85546875" style="253" customWidth="1"/>
    <col min="9986" max="9986" width="12.42578125" style="253" bestFit="1" customWidth="1"/>
    <col min="9987" max="9987" width="9.140625" style="253"/>
    <col min="9988" max="9988" width="21.7109375" style="253" customWidth="1"/>
    <col min="9989" max="9990" width="13.85546875" style="253" bestFit="1" customWidth="1"/>
    <col min="9991" max="9991" width="5.42578125" style="253" customWidth="1"/>
    <col min="9992" max="9992" width="0" style="253" hidden="1" customWidth="1"/>
    <col min="9993" max="9993" width="24.140625" style="253" customWidth="1"/>
    <col min="9994" max="9994" width="0" style="253" hidden="1" customWidth="1"/>
    <col min="9995" max="9995" width="27.5703125" style="253" customWidth="1"/>
    <col min="9996" max="9996" width="0" style="253" hidden="1" customWidth="1"/>
    <col min="9997" max="9997" width="20" style="253" customWidth="1"/>
    <col min="9998" max="9998" width="13.7109375" style="253" bestFit="1" customWidth="1"/>
    <col min="9999" max="9999" width="18" style="253" customWidth="1"/>
    <col min="10000" max="10000" width="9.140625" style="253"/>
    <col min="10001" max="10001" width="11.7109375" style="253" bestFit="1" customWidth="1"/>
    <col min="10002" max="10240" width="9.140625" style="253"/>
    <col min="10241" max="10241" width="1.85546875" style="253" customWidth="1"/>
    <col min="10242" max="10242" width="12.42578125" style="253" bestFit="1" customWidth="1"/>
    <col min="10243" max="10243" width="9.140625" style="253"/>
    <col min="10244" max="10244" width="21.7109375" style="253" customWidth="1"/>
    <col min="10245" max="10246" width="13.85546875" style="253" bestFit="1" customWidth="1"/>
    <col min="10247" max="10247" width="5.42578125" style="253" customWidth="1"/>
    <col min="10248" max="10248" width="0" style="253" hidden="1" customWidth="1"/>
    <col min="10249" max="10249" width="24.140625" style="253" customWidth="1"/>
    <col min="10250" max="10250" width="0" style="253" hidden="1" customWidth="1"/>
    <col min="10251" max="10251" width="27.5703125" style="253" customWidth="1"/>
    <col min="10252" max="10252" width="0" style="253" hidden="1" customWidth="1"/>
    <col min="10253" max="10253" width="20" style="253" customWidth="1"/>
    <col min="10254" max="10254" width="13.7109375" style="253" bestFit="1" customWidth="1"/>
    <col min="10255" max="10255" width="18" style="253" customWidth="1"/>
    <col min="10256" max="10256" width="9.140625" style="253"/>
    <col min="10257" max="10257" width="11.7109375" style="253" bestFit="1" customWidth="1"/>
    <col min="10258" max="10496" width="9.140625" style="253"/>
    <col min="10497" max="10497" width="1.85546875" style="253" customWidth="1"/>
    <col min="10498" max="10498" width="12.42578125" style="253" bestFit="1" customWidth="1"/>
    <col min="10499" max="10499" width="9.140625" style="253"/>
    <col min="10500" max="10500" width="21.7109375" style="253" customWidth="1"/>
    <col min="10501" max="10502" width="13.85546875" style="253" bestFit="1" customWidth="1"/>
    <col min="10503" max="10503" width="5.42578125" style="253" customWidth="1"/>
    <col min="10504" max="10504" width="0" style="253" hidden="1" customWidth="1"/>
    <col min="10505" max="10505" width="24.140625" style="253" customWidth="1"/>
    <col min="10506" max="10506" width="0" style="253" hidden="1" customWidth="1"/>
    <col min="10507" max="10507" width="27.5703125" style="253" customWidth="1"/>
    <col min="10508" max="10508" width="0" style="253" hidden="1" customWidth="1"/>
    <col min="10509" max="10509" width="20" style="253" customWidth="1"/>
    <col min="10510" max="10510" width="13.7109375" style="253" bestFit="1" customWidth="1"/>
    <col min="10511" max="10511" width="18" style="253" customWidth="1"/>
    <col min="10512" max="10512" width="9.140625" style="253"/>
    <col min="10513" max="10513" width="11.7109375" style="253" bestFit="1" customWidth="1"/>
    <col min="10514" max="10752" width="9.140625" style="253"/>
    <col min="10753" max="10753" width="1.85546875" style="253" customWidth="1"/>
    <col min="10754" max="10754" width="12.42578125" style="253" bestFit="1" customWidth="1"/>
    <col min="10755" max="10755" width="9.140625" style="253"/>
    <col min="10756" max="10756" width="21.7109375" style="253" customWidth="1"/>
    <col min="10757" max="10758" width="13.85546875" style="253" bestFit="1" customWidth="1"/>
    <col min="10759" max="10759" width="5.42578125" style="253" customWidth="1"/>
    <col min="10760" max="10760" width="0" style="253" hidden="1" customWidth="1"/>
    <col min="10761" max="10761" width="24.140625" style="253" customWidth="1"/>
    <col min="10762" max="10762" width="0" style="253" hidden="1" customWidth="1"/>
    <col min="10763" max="10763" width="27.5703125" style="253" customWidth="1"/>
    <col min="10764" max="10764" width="0" style="253" hidden="1" customWidth="1"/>
    <col min="10765" max="10765" width="20" style="253" customWidth="1"/>
    <col min="10766" max="10766" width="13.7109375" style="253" bestFit="1" customWidth="1"/>
    <col min="10767" max="10767" width="18" style="253" customWidth="1"/>
    <col min="10768" max="10768" width="9.140625" style="253"/>
    <col min="10769" max="10769" width="11.7109375" style="253" bestFit="1" customWidth="1"/>
    <col min="10770" max="11008" width="9.140625" style="253"/>
    <col min="11009" max="11009" width="1.85546875" style="253" customWidth="1"/>
    <col min="11010" max="11010" width="12.42578125" style="253" bestFit="1" customWidth="1"/>
    <col min="11011" max="11011" width="9.140625" style="253"/>
    <col min="11012" max="11012" width="21.7109375" style="253" customWidth="1"/>
    <col min="11013" max="11014" width="13.85546875" style="253" bestFit="1" customWidth="1"/>
    <col min="11015" max="11015" width="5.42578125" style="253" customWidth="1"/>
    <col min="11016" max="11016" width="0" style="253" hidden="1" customWidth="1"/>
    <col min="11017" max="11017" width="24.140625" style="253" customWidth="1"/>
    <col min="11018" max="11018" width="0" style="253" hidden="1" customWidth="1"/>
    <col min="11019" max="11019" width="27.5703125" style="253" customWidth="1"/>
    <col min="11020" max="11020" width="0" style="253" hidden="1" customWidth="1"/>
    <col min="11021" max="11021" width="20" style="253" customWidth="1"/>
    <col min="11022" max="11022" width="13.7109375" style="253" bestFit="1" customWidth="1"/>
    <col min="11023" max="11023" width="18" style="253" customWidth="1"/>
    <col min="11024" max="11024" width="9.140625" style="253"/>
    <col min="11025" max="11025" width="11.7109375" style="253" bestFit="1" customWidth="1"/>
    <col min="11026" max="11264" width="9.140625" style="253"/>
    <col min="11265" max="11265" width="1.85546875" style="253" customWidth="1"/>
    <col min="11266" max="11266" width="12.42578125" style="253" bestFit="1" customWidth="1"/>
    <col min="11267" max="11267" width="9.140625" style="253"/>
    <col min="11268" max="11268" width="21.7109375" style="253" customWidth="1"/>
    <col min="11269" max="11270" width="13.85546875" style="253" bestFit="1" customWidth="1"/>
    <col min="11271" max="11271" width="5.42578125" style="253" customWidth="1"/>
    <col min="11272" max="11272" width="0" style="253" hidden="1" customWidth="1"/>
    <col min="11273" max="11273" width="24.140625" style="253" customWidth="1"/>
    <col min="11274" max="11274" width="0" style="253" hidden="1" customWidth="1"/>
    <col min="11275" max="11275" width="27.5703125" style="253" customWidth="1"/>
    <col min="11276" max="11276" width="0" style="253" hidden="1" customWidth="1"/>
    <col min="11277" max="11277" width="20" style="253" customWidth="1"/>
    <col min="11278" max="11278" width="13.7109375" style="253" bestFit="1" customWidth="1"/>
    <col min="11279" max="11279" width="18" style="253" customWidth="1"/>
    <col min="11280" max="11280" width="9.140625" style="253"/>
    <col min="11281" max="11281" width="11.7109375" style="253" bestFit="1" customWidth="1"/>
    <col min="11282" max="11520" width="9.140625" style="253"/>
    <col min="11521" max="11521" width="1.85546875" style="253" customWidth="1"/>
    <col min="11522" max="11522" width="12.42578125" style="253" bestFit="1" customWidth="1"/>
    <col min="11523" max="11523" width="9.140625" style="253"/>
    <col min="11524" max="11524" width="21.7109375" style="253" customWidth="1"/>
    <col min="11525" max="11526" width="13.85546875" style="253" bestFit="1" customWidth="1"/>
    <col min="11527" max="11527" width="5.42578125" style="253" customWidth="1"/>
    <col min="11528" max="11528" width="0" style="253" hidden="1" customWidth="1"/>
    <col min="11529" max="11529" width="24.140625" style="253" customWidth="1"/>
    <col min="11530" max="11530" width="0" style="253" hidden="1" customWidth="1"/>
    <col min="11531" max="11531" width="27.5703125" style="253" customWidth="1"/>
    <col min="11532" max="11532" width="0" style="253" hidden="1" customWidth="1"/>
    <col min="11533" max="11533" width="20" style="253" customWidth="1"/>
    <col min="11534" max="11534" width="13.7109375" style="253" bestFit="1" customWidth="1"/>
    <col min="11535" max="11535" width="18" style="253" customWidth="1"/>
    <col min="11536" max="11536" width="9.140625" style="253"/>
    <col min="11537" max="11537" width="11.7109375" style="253" bestFit="1" customWidth="1"/>
    <col min="11538" max="11776" width="9.140625" style="253"/>
    <col min="11777" max="11777" width="1.85546875" style="253" customWidth="1"/>
    <col min="11778" max="11778" width="12.42578125" style="253" bestFit="1" customWidth="1"/>
    <col min="11779" max="11779" width="9.140625" style="253"/>
    <col min="11780" max="11780" width="21.7109375" style="253" customWidth="1"/>
    <col min="11781" max="11782" width="13.85546875" style="253" bestFit="1" customWidth="1"/>
    <col min="11783" max="11783" width="5.42578125" style="253" customWidth="1"/>
    <col min="11784" max="11784" width="0" style="253" hidden="1" customWidth="1"/>
    <col min="11785" max="11785" width="24.140625" style="253" customWidth="1"/>
    <col min="11786" max="11786" width="0" style="253" hidden="1" customWidth="1"/>
    <col min="11787" max="11787" width="27.5703125" style="253" customWidth="1"/>
    <col min="11788" max="11788" width="0" style="253" hidden="1" customWidth="1"/>
    <col min="11789" max="11789" width="20" style="253" customWidth="1"/>
    <col min="11790" max="11790" width="13.7109375" style="253" bestFit="1" customWidth="1"/>
    <col min="11791" max="11791" width="18" style="253" customWidth="1"/>
    <col min="11792" max="11792" width="9.140625" style="253"/>
    <col min="11793" max="11793" width="11.7109375" style="253" bestFit="1" customWidth="1"/>
    <col min="11794" max="12032" width="9.140625" style="253"/>
    <col min="12033" max="12033" width="1.85546875" style="253" customWidth="1"/>
    <col min="12034" max="12034" width="12.42578125" style="253" bestFit="1" customWidth="1"/>
    <col min="12035" max="12035" width="9.140625" style="253"/>
    <col min="12036" max="12036" width="21.7109375" style="253" customWidth="1"/>
    <col min="12037" max="12038" width="13.85546875" style="253" bestFit="1" customWidth="1"/>
    <col min="12039" max="12039" width="5.42578125" style="253" customWidth="1"/>
    <col min="12040" max="12040" width="0" style="253" hidden="1" customWidth="1"/>
    <col min="12041" max="12041" width="24.140625" style="253" customWidth="1"/>
    <col min="12042" max="12042" width="0" style="253" hidden="1" customWidth="1"/>
    <col min="12043" max="12043" width="27.5703125" style="253" customWidth="1"/>
    <col min="12044" max="12044" width="0" style="253" hidden="1" customWidth="1"/>
    <col min="12045" max="12045" width="20" style="253" customWidth="1"/>
    <col min="12046" max="12046" width="13.7109375" style="253" bestFit="1" customWidth="1"/>
    <col min="12047" max="12047" width="18" style="253" customWidth="1"/>
    <col min="12048" max="12048" width="9.140625" style="253"/>
    <col min="12049" max="12049" width="11.7109375" style="253" bestFit="1" customWidth="1"/>
    <col min="12050" max="12288" width="9.140625" style="253"/>
    <col min="12289" max="12289" width="1.85546875" style="253" customWidth="1"/>
    <col min="12290" max="12290" width="12.42578125" style="253" bestFit="1" customWidth="1"/>
    <col min="12291" max="12291" width="9.140625" style="253"/>
    <col min="12292" max="12292" width="21.7109375" style="253" customWidth="1"/>
    <col min="12293" max="12294" width="13.85546875" style="253" bestFit="1" customWidth="1"/>
    <col min="12295" max="12295" width="5.42578125" style="253" customWidth="1"/>
    <col min="12296" max="12296" width="0" style="253" hidden="1" customWidth="1"/>
    <col min="12297" max="12297" width="24.140625" style="253" customWidth="1"/>
    <col min="12298" max="12298" width="0" style="253" hidden="1" customWidth="1"/>
    <col min="12299" max="12299" width="27.5703125" style="253" customWidth="1"/>
    <col min="12300" max="12300" width="0" style="253" hidden="1" customWidth="1"/>
    <col min="12301" max="12301" width="20" style="253" customWidth="1"/>
    <col min="12302" max="12302" width="13.7109375" style="253" bestFit="1" customWidth="1"/>
    <col min="12303" max="12303" width="18" style="253" customWidth="1"/>
    <col min="12304" max="12304" width="9.140625" style="253"/>
    <col min="12305" max="12305" width="11.7109375" style="253" bestFit="1" customWidth="1"/>
    <col min="12306" max="12544" width="9.140625" style="253"/>
    <col min="12545" max="12545" width="1.85546875" style="253" customWidth="1"/>
    <col min="12546" max="12546" width="12.42578125" style="253" bestFit="1" customWidth="1"/>
    <col min="12547" max="12547" width="9.140625" style="253"/>
    <col min="12548" max="12548" width="21.7109375" style="253" customWidth="1"/>
    <col min="12549" max="12550" width="13.85546875" style="253" bestFit="1" customWidth="1"/>
    <col min="12551" max="12551" width="5.42578125" style="253" customWidth="1"/>
    <col min="12552" max="12552" width="0" style="253" hidden="1" customWidth="1"/>
    <col min="12553" max="12553" width="24.140625" style="253" customWidth="1"/>
    <col min="12554" max="12554" width="0" style="253" hidden="1" customWidth="1"/>
    <col min="12555" max="12555" width="27.5703125" style="253" customWidth="1"/>
    <col min="12556" max="12556" width="0" style="253" hidden="1" customWidth="1"/>
    <col min="12557" max="12557" width="20" style="253" customWidth="1"/>
    <col min="12558" max="12558" width="13.7109375" style="253" bestFit="1" customWidth="1"/>
    <col min="12559" max="12559" width="18" style="253" customWidth="1"/>
    <col min="12560" max="12560" width="9.140625" style="253"/>
    <col min="12561" max="12561" width="11.7109375" style="253" bestFit="1" customWidth="1"/>
    <col min="12562" max="12800" width="9.140625" style="253"/>
    <col min="12801" max="12801" width="1.85546875" style="253" customWidth="1"/>
    <col min="12802" max="12802" width="12.42578125" style="253" bestFit="1" customWidth="1"/>
    <col min="12803" max="12803" width="9.140625" style="253"/>
    <col min="12804" max="12804" width="21.7109375" style="253" customWidth="1"/>
    <col min="12805" max="12806" width="13.85546875" style="253" bestFit="1" customWidth="1"/>
    <col min="12807" max="12807" width="5.42578125" style="253" customWidth="1"/>
    <col min="12808" max="12808" width="0" style="253" hidden="1" customWidth="1"/>
    <col min="12809" max="12809" width="24.140625" style="253" customWidth="1"/>
    <col min="12810" max="12810" width="0" style="253" hidden="1" customWidth="1"/>
    <col min="12811" max="12811" width="27.5703125" style="253" customWidth="1"/>
    <col min="12812" max="12812" width="0" style="253" hidden="1" customWidth="1"/>
    <col min="12813" max="12813" width="20" style="253" customWidth="1"/>
    <col min="12814" max="12814" width="13.7109375" style="253" bestFit="1" customWidth="1"/>
    <col min="12815" max="12815" width="18" style="253" customWidth="1"/>
    <col min="12816" max="12816" width="9.140625" style="253"/>
    <col min="12817" max="12817" width="11.7109375" style="253" bestFit="1" customWidth="1"/>
    <col min="12818" max="13056" width="9.140625" style="253"/>
    <col min="13057" max="13057" width="1.85546875" style="253" customWidth="1"/>
    <col min="13058" max="13058" width="12.42578125" style="253" bestFit="1" customWidth="1"/>
    <col min="13059" max="13059" width="9.140625" style="253"/>
    <col min="13060" max="13060" width="21.7109375" style="253" customWidth="1"/>
    <col min="13061" max="13062" width="13.85546875" style="253" bestFit="1" customWidth="1"/>
    <col min="13063" max="13063" width="5.42578125" style="253" customWidth="1"/>
    <col min="13064" max="13064" width="0" style="253" hidden="1" customWidth="1"/>
    <col min="13065" max="13065" width="24.140625" style="253" customWidth="1"/>
    <col min="13066" max="13066" width="0" style="253" hidden="1" customWidth="1"/>
    <col min="13067" max="13067" width="27.5703125" style="253" customWidth="1"/>
    <col min="13068" max="13068" width="0" style="253" hidden="1" customWidth="1"/>
    <col min="13069" max="13069" width="20" style="253" customWidth="1"/>
    <col min="13070" max="13070" width="13.7109375" style="253" bestFit="1" customWidth="1"/>
    <col min="13071" max="13071" width="18" style="253" customWidth="1"/>
    <col min="13072" max="13072" width="9.140625" style="253"/>
    <col min="13073" max="13073" width="11.7109375" style="253" bestFit="1" customWidth="1"/>
    <col min="13074" max="13312" width="9.140625" style="253"/>
    <col min="13313" max="13313" width="1.85546875" style="253" customWidth="1"/>
    <col min="13314" max="13314" width="12.42578125" style="253" bestFit="1" customWidth="1"/>
    <col min="13315" max="13315" width="9.140625" style="253"/>
    <col min="13316" max="13316" width="21.7109375" style="253" customWidth="1"/>
    <col min="13317" max="13318" width="13.85546875" style="253" bestFit="1" customWidth="1"/>
    <col min="13319" max="13319" width="5.42578125" style="253" customWidth="1"/>
    <col min="13320" max="13320" width="0" style="253" hidden="1" customWidth="1"/>
    <col min="13321" max="13321" width="24.140625" style="253" customWidth="1"/>
    <col min="13322" max="13322" width="0" style="253" hidden="1" customWidth="1"/>
    <col min="13323" max="13323" width="27.5703125" style="253" customWidth="1"/>
    <col min="13324" max="13324" width="0" style="253" hidden="1" customWidth="1"/>
    <col min="13325" max="13325" width="20" style="253" customWidth="1"/>
    <col min="13326" max="13326" width="13.7109375" style="253" bestFit="1" customWidth="1"/>
    <col min="13327" max="13327" width="18" style="253" customWidth="1"/>
    <col min="13328" max="13328" width="9.140625" style="253"/>
    <col min="13329" max="13329" width="11.7109375" style="253" bestFit="1" customWidth="1"/>
    <col min="13330" max="13568" width="9.140625" style="253"/>
    <col min="13569" max="13569" width="1.85546875" style="253" customWidth="1"/>
    <col min="13570" max="13570" width="12.42578125" style="253" bestFit="1" customWidth="1"/>
    <col min="13571" max="13571" width="9.140625" style="253"/>
    <col min="13572" max="13572" width="21.7109375" style="253" customWidth="1"/>
    <col min="13573" max="13574" width="13.85546875" style="253" bestFit="1" customWidth="1"/>
    <col min="13575" max="13575" width="5.42578125" style="253" customWidth="1"/>
    <col min="13576" max="13576" width="0" style="253" hidden="1" customWidth="1"/>
    <col min="13577" max="13577" width="24.140625" style="253" customWidth="1"/>
    <col min="13578" max="13578" width="0" style="253" hidden="1" customWidth="1"/>
    <col min="13579" max="13579" width="27.5703125" style="253" customWidth="1"/>
    <col min="13580" max="13580" width="0" style="253" hidden="1" customWidth="1"/>
    <col min="13581" max="13581" width="20" style="253" customWidth="1"/>
    <col min="13582" max="13582" width="13.7109375" style="253" bestFit="1" customWidth="1"/>
    <col min="13583" max="13583" width="18" style="253" customWidth="1"/>
    <col min="13584" max="13584" width="9.140625" style="253"/>
    <col min="13585" max="13585" width="11.7109375" style="253" bestFit="1" customWidth="1"/>
    <col min="13586" max="13824" width="9.140625" style="253"/>
    <col min="13825" max="13825" width="1.85546875" style="253" customWidth="1"/>
    <col min="13826" max="13826" width="12.42578125" style="253" bestFit="1" customWidth="1"/>
    <col min="13827" max="13827" width="9.140625" style="253"/>
    <col min="13828" max="13828" width="21.7109375" style="253" customWidth="1"/>
    <col min="13829" max="13830" width="13.85546875" style="253" bestFit="1" customWidth="1"/>
    <col min="13831" max="13831" width="5.42578125" style="253" customWidth="1"/>
    <col min="13832" max="13832" width="0" style="253" hidden="1" customWidth="1"/>
    <col min="13833" max="13833" width="24.140625" style="253" customWidth="1"/>
    <col min="13834" max="13834" width="0" style="253" hidden="1" customWidth="1"/>
    <col min="13835" max="13835" width="27.5703125" style="253" customWidth="1"/>
    <col min="13836" max="13836" width="0" style="253" hidden="1" customWidth="1"/>
    <col min="13837" max="13837" width="20" style="253" customWidth="1"/>
    <col min="13838" max="13838" width="13.7109375" style="253" bestFit="1" customWidth="1"/>
    <col min="13839" max="13839" width="18" style="253" customWidth="1"/>
    <col min="13840" max="13840" width="9.140625" style="253"/>
    <col min="13841" max="13841" width="11.7109375" style="253" bestFit="1" customWidth="1"/>
    <col min="13842" max="14080" width="9.140625" style="253"/>
    <col min="14081" max="14081" width="1.85546875" style="253" customWidth="1"/>
    <col min="14082" max="14082" width="12.42578125" style="253" bestFit="1" customWidth="1"/>
    <col min="14083" max="14083" width="9.140625" style="253"/>
    <col min="14084" max="14084" width="21.7109375" style="253" customWidth="1"/>
    <col min="14085" max="14086" width="13.85546875" style="253" bestFit="1" customWidth="1"/>
    <col min="14087" max="14087" width="5.42578125" style="253" customWidth="1"/>
    <col min="14088" max="14088" width="0" style="253" hidden="1" customWidth="1"/>
    <col min="14089" max="14089" width="24.140625" style="253" customWidth="1"/>
    <col min="14090" max="14090" width="0" style="253" hidden="1" customWidth="1"/>
    <col min="14091" max="14091" width="27.5703125" style="253" customWidth="1"/>
    <col min="14092" max="14092" width="0" style="253" hidden="1" customWidth="1"/>
    <col min="14093" max="14093" width="20" style="253" customWidth="1"/>
    <col min="14094" max="14094" width="13.7109375" style="253" bestFit="1" customWidth="1"/>
    <col min="14095" max="14095" width="18" style="253" customWidth="1"/>
    <col min="14096" max="14096" width="9.140625" style="253"/>
    <col min="14097" max="14097" width="11.7109375" style="253" bestFit="1" customWidth="1"/>
    <col min="14098" max="14336" width="9.140625" style="253"/>
    <col min="14337" max="14337" width="1.85546875" style="253" customWidth="1"/>
    <col min="14338" max="14338" width="12.42578125" style="253" bestFit="1" customWidth="1"/>
    <col min="14339" max="14339" width="9.140625" style="253"/>
    <col min="14340" max="14340" width="21.7109375" style="253" customWidth="1"/>
    <col min="14341" max="14342" width="13.85546875" style="253" bestFit="1" customWidth="1"/>
    <col min="14343" max="14343" width="5.42578125" style="253" customWidth="1"/>
    <col min="14344" max="14344" width="0" style="253" hidden="1" customWidth="1"/>
    <col min="14345" max="14345" width="24.140625" style="253" customWidth="1"/>
    <col min="14346" max="14346" width="0" style="253" hidden="1" customWidth="1"/>
    <col min="14347" max="14347" width="27.5703125" style="253" customWidth="1"/>
    <col min="14348" max="14348" width="0" style="253" hidden="1" customWidth="1"/>
    <col min="14349" max="14349" width="20" style="253" customWidth="1"/>
    <col min="14350" max="14350" width="13.7109375" style="253" bestFit="1" customWidth="1"/>
    <col min="14351" max="14351" width="18" style="253" customWidth="1"/>
    <col min="14352" max="14352" width="9.140625" style="253"/>
    <col min="14353" max="14353" width="11.7109375" style="253" bestFit="1" customWidth="1"/>
    <col min="14354" max="14592" width="9.140625" style="253"/>
    <col min="14593" max="14593" width="1.85546875" style="253" customWidth="1"/>
    <col min="14594" max="14594" width="12.42578125" style="253" bestFit="1" customWidth="1"/>
    <col min="14595" max="14595" width="9.140625" style="253"/>
    <col min="14596" max="14596" width="21.7109375" style="253" customWidth="1"/>
    <col min="14597" max="14598" width="13.85546875" style="253" bestFit="1" customWidth="1"/>
    <col min="14599" max="14599" width="5.42578125" style="253" customWidth="1"/>
    <col min="14600" max="14600" width="0" style="253" hidden="1" customWidth="1"/>
    <col min="14601" max="14601" width="24.140625" style="253" customWidth="1"/>
    <col min="14602" max="14602" width="0" style="253" hidden="1" customWidth="1"/>
    <col min="14603" max="14603" width="27.5703125" style="253" customWidth="1"/>
    <col min="14604" max="14604" width="0" style="253" hidden="1" customWidth="1"/>
    <col min="14605" max="14605" width="20" style="253" customWidth="1"/>
    <col min="14606" max="14606" width="13.7109375" style="253" bestFit="1" customWidth="1"/>
    <col min="14607" max="14607" width="18" style="253" customWidth="1"/>
    <col min="14608" max="14608" width="9.140625" style="253"/>
    <col min="14609" max="14609" width="11.7109375" style="253" bestFit="1" customWidth="1"/>
    <col min="14610" max="14848" width="9.140625" style="253"/>
    <col min="14849" max="14849" width="1.85546875" style="253" customWidth="1"/>
    <col min="14850" max="14850" width="12.42578125" style="253" bestFit="1" customWidth="1"/>
    <col min="14851" max="14851" width="9.140625" style="253"/>
    <col min="14852" max="14852" width="21.7109375" style="253" customWidth="1"/>
    <col min="14853" max="14854" width="13.85546875" style="253" bestFit="1" customWidth="1"/>
    <col min="14855" max="14855" width="5.42578125" style="253" customWidth="1"/>
    <col min="14856" max="14856" width="0" style="253" hidden="1" customWidth="1"/>
    <col min="14857" max="14857" width="24.140625" style="253" customWidth="1"/>
    <col min="14858" max="14858" width="0" style="253" hidden="1" customWidth="1"/>
    <col min="14859" max="14859" width="27.5703125" style="253" customWidth="1"/>
    <col min="14860" max="14860" width="0" style="253" hidden="1" customWidth="1"/>
    <col min="14861" max="14861" width="20" style="253" customWidth="1"/>
    <col min="14862" max="14862" width="13.7109375" style="253" bestFit="1" customWidth="1"/>
    <col min="14863" max="14863" width="18" style="253" customWidth="1"/>
    <col min="14864" max="14864" width="9.140625" style="253"/>
    <col min="14865" max="14865" width="11.7109375" style="253" bestFit="1" customWidth="1"/>
    <col min="14866" max="15104" width="9.140625" style="253"/>
    <col min="15105" max="15105" width="1.85546875" style="253" customWidth="1"/>
    <col min="15106" max="15106" width="12.42578125" style="253" bestFit="1" customWidth="1"/>
    <col min="15107" max="15107" width="9.140625" style="253"/>
    <col min="15108" max="15108" width="21.7109375" style="253" customWidth="1"/>
    <col min="15109" max="15110" width="13.85546875" style="253" bestFit="1" customWidth="1"/>
    <col min="15111" max="15111" width="5.42578125" style="253" customWidth="1"/>
    <col min="15112" max="15112" width="0" style="253" hidden="1" customWidth="1"/>
    <col min="15113" max="15113" width="24.140625" style="253" customWidth="1"/>
    <col min="15114" max="15114" width="0" style="253" hidden="1" customWidth="1"/>
    <col min="15115" max="15115" width="27.5703125" style="253" customWidth="1"/>
    <col min="15116" max="15116" width="0" style="253" hidden="1" customWidth="1"/>
    <col min="15117" max="15117" width="20" style="253" customWidth="1"/>
    <col min="15118" max="15118" width="13.7109375" style="253" bestFit="1" customWidth="1"/>
    <col min="15119" max="15119" width="18" style="253" customWidth="1"/>
    <col min="15120" max="15120" width="9.140625" style="253"/>
    <col min="15121" max="15121" width="11.7109375" style="253" bestFit="1" customWidth="1"/>
    <col min="15122" max="15360" width="9.140625" style="253"/>
    <col min="15361" max="15361" width="1.85546875" style="253" customWidth="1"/>
    <col min="15362" max="15362" width="12.42578125" style="253" bestFit="1" customWidth="1"/>
    <col min="15363" max="15363" width="9.140625" style="253"/>
    <col min="15364" max="15364" width="21.7109375" style="253" customWidth="1"/>
    <col min="15365" max="15366" width="13.85546875" style="253" bestFit="1" customWidth="1"/>
    <col min="15367" max="15367" width="5.42578125" style="253" customWidth="1"/>
    <col min="15368" max="15368" width="0" style="253" hidden="1" customWidth="1"/>
    <col min="15369" max="15369" width="24.140625" style="253" customWidth="1"/>
    <col min="15370" max="15370" width="0" style="253" hidden="1" customWidth="1"/>
    <col min="15371" max="15371" width="27.5703125" style="253" customWidth="1"/>
    <col min="15372" max="15372" width="0" style="253" hidden="1" customWidth="1"/>
    <col min="15373" max="15373" width="20" style="253" customWidth="1"/>
    <col min="15374" max="15374" width="13.7109375" style="253" bestFit="1" customWidth="1"/>
    <col min="15375" max="15375" width="18" style="253" customWidth="1"/>
    <col min="15376" max="15376" width="9.140625" style="253"/>
    <col min="15377" max="15377" width="11.7109375" style="253" bestFit="1" customWidth="1"/>
    <col min="15378" max="15616" width="9.140625" style="253"/>
    <col min="15617" max="15617" width="1.85546875" style="253" customWidth="1"/>
    <col min="15618" max="15618" width="12.42578125" style="253" bestFit="1" customWidth="1"/>
    <col min="15619" max="15619" width="9.140625" style="253"/>
    <col min="15620" max="15620" width="21.7109375" style="253" customWidth="1"/>
    <col min="15621" max="15622" width="13.85546875" style="253" bestFit="1" customWidth="1"/>
    <col min="15623" max="15623" width="5.42578125" style="253" customWidth="1"/>
    <col min="15624" max="15624" width="0" style="253" hidden="1" customWidth="1"/>
    <col min="15625" max="15625" width="24.140625" style="253" customWidth="1"/>
    <col min="15626" max="15626" width="0" style="253" hidden="1" customWidth="1"/>
    <col min="15627" max="15627" width="27.5703125" style="253" customWidth="1"/>
    <col min="15628" max="15628" width="0" style="253" hidden="1" customWidth="1"/>
    <col min="15629" max="15629" width="20" style="253" customWidth="1"/>
    <col min="15630" max="15630" width="13.7109375" style="253" bestFit="1" customWidth="1"/>
    <col min="15631" max="15631" width="18" style="253" customWidth="1"/>
    <col min="15632" max="15632" width="9.140625" style="253"/>
    <col min="15633" max="15633" width="11.7109375" style="253" bestFit="1" customWidth="1"/>
    <col min="15634" max="15872" width="9.140625" style="253"/>
    <col min="15873" max="15873" width="1.85546875" style="253" customWidth="1"/>
    <col min="15874" max="15874" width="12.42578125" style="253" bestFit="1" customWidth="1"/>
    <col min="15875" max="15875" width="9.140625" style="253"/>
    <col min="15876" max="15876" width="21.7109375" style="253" customWidth="1"/>
    <col min="15877" max="15878" width="13.85546875" style="253" bestFit="1" customWidth="1"/>
    <col min="15879" max="15879" width="5.42578125" style="253" customWidth="1"/>
    <col min="15880" max="15880" width="0" style="253" hidden="1" customWidth="1"/>
    <col min="15881" max="15881" width="24.140625" style="253" customWidth="1"/>
    <col min="15882" max="15882" width="0" style="253" hidden="1" customWidth="1"/>
    <col min="15883" max="15883" width="27.5703125" style="253" customWidth="1"/>
    <col min="15884" max="15884" width="0" style="253" hidden="1" customWidth="1"/>
    <col min="15885" max="15885" width="20" style="253" customWidth="1"/>
    <col min="15886" max="15886" width="13.7109375" style="253" bestFit="1" customWidth="1"/>
    <col min="15887" max="15887" width="18" style="253" customWidth="1"/>
    <col min="15888" max="15888" width="9.140625" style="253"/>
    <col min="15889" max="15889" width="11.7109375" style="253" bestFit="1" customWidth="1"/>
    <col min="15890" max="16128" width="9.140625" style="253"/>
    <col min="16129" max="16129" width="1.85546875" style="253" customWidth="1"/>
    <col min="16130" max="16130" width="12.42578125" style="253" bestFit="1" customWidth="1"/>
    <col min="16131" max="16131" width="9.140625" style="253"/>
    <col min="16132" max="16132" width="21.7109375" style="253" customWidth="1"/>
    <col min="16133" max="16134" width="13.85546875" style="253" bestFit="1" customWidth="1"/>
    <col min="16135" max="16135" width="5.42578125" style="253" customWidth="1"/>
    <col min="16136" max="16136" width="0" style="253" hidden="1" customWidth="1"/>
    <col min="16137" max="16137" width="24.140625" style="253" customWidth="1"/>
    <col min="16138" max="16138" width="0" style="253" hidden="1" customWidth="1"/>
    <col min="16139" max="16139" width="27.5703125" style="253" customWidth="1"/>
    <col min="16140" max="16140" width="0" style="253" hidden="1" customWidth="1"/>
    <col min="16141" max="16141" width="20" style="253" customWidth="1"/>
    <col min="16142" max="16142" width="13.7109375" style="253" bestFit="1" customWidth="1"/>
    <col min="16143" max="16143" width="18" style="253" customWidth="1"/>
    <col min="16144" max="16144" width="9.140625" style="253"/>
    <col min="16145" max="16145" width="11.7109375" style="253" bestFit="1" customWidth="1"/>
    <col min="16146" max="16384" width="9.140625" style="253"/>
  </cols>
  <sheetData>
    <row r="1" spans="2:17" ht="13.5" thickBot="1" x14ac:dyDescent="0.25">
      <c r="K1" s="254"/>
    </row>
    <row r="2" spans="2:17" x14ac:dyDescent="0.2">
      <c r="B2" s="391" t="s">
        <v>528</v>
      </c>
      <c r="C2" s="392"/>
      <c r="D2" s="393"/>
      <c r="E2" s="256"/>
      <c r="F2" s="256"/>
      <c r="G2" s="256"/>
      <c r="H2" s="256"/>
      <c r="I2" s="257"/>
      <c r="J2" s="256"/>
      <c r="K2" s="258" t="s">
        <v>440</v>
      </c>
    </row>
    <row r="3" spans="2:17" x14ac:dyDescent="0.2">
      <c r="B3" s="259" t="s">
        <v>529</v>
      </c>
      <c r="C3" s="260"/>
      <c r="D3" s="261"/>
      <c r="E3" s="260"/>
      <c r="F3" s="260"/>
      <c r="G3" s="260"/>
      <c r="H3" s="260"/>
      <c r="I3" s="262"/>
      <c r="J3" s="260"/>
      <c r="K3" s="263"/>
    </row>
    <row r="4" spans="2:17" x14ac:dyDescent="0.2">
      <c r="B4" s="264" t="s">
        <v>531</v>
      </c>
      <c r="C4" s="260"/>
      <c r="D4" s="261"/>
      <c r="E4" s="260"/>
      <c r="F4" s="260"/>
      <c r="G4" s="260"/>
      <c r="H4" s="260"/>
      <c r="I4" s="262"/>
      <c r="J4" s="260"/>
      <c r="K4" s="265" t="s">
        <v>443</v>
      </c>
    </row>
    <row r="5" spans="2:17" x14ac:dyDescent="0.2">
      <c r="B5" s="264" t="s">
        <v>450</v>
      </c>
      <c r="C5" s="260"/>
      <c r="D5" s="261"/>
      <c r="E5" s="394" t="s">
        <v>560</v>
      </c>
      <c r="F5" s="395"/>
      <c r="G5" s="395"/>
      <c r="H5" s="395"/>
      <c r="I5" s="396"/>
      <c r="J5" s="260"/>
      <c r="K5" s="265" t="s">
        <v>446</v>
      </c>
    </row>
    <row r="6" spans="2:17" x14ac:dyDescent="0.2">
      <c r="B6" s="266"/>
      <c r="C6" s="267"/>
      <c r="D6" s="268"/>
      <c r="E6" s="394" t="s">
        <v>561</v>
      </c>
      <c r="F6" s="397"/>
      <c r="G6" s="397"/>
      <c r="H6" s="397"/>
      <c r="I6" s="398"/>
      <c r="J6" s="260"/>
      <c r="K6" s="265" t="s">
        <v>449</v>
      </c>
    </row>
    <row r="7" spans="2:17" x14ac:dyDescent="0.2">
      <c r="B7" s="269" t="s">
        <v>455</v>
      </c>
      <c r="C7" s="270"/>
      <c r="D7" s="271"/>
      <c r="E7" s="260"/>
      <c r="F7" s="260"/>
      <c r="G7" s="260"/>
      <c r="H7" s="260"/>
      <c r="I7" s="262"/>
      <c r="J7" s="260"/>
      <c r="K7" s="272"/>
    </row>
    <row r="8" spans="2:17" x14ac:dyDescent="0.2">
      <c r="B8" s="273"/>
      <c r="C8" s="260"/>
      <c r="D8" s="261"/>
      <c r="E8" s="395" t="s">
        <v>599</v>
      </c>
      <c r="F8" s="395"/>
      <c r="G8" s="395"/>
      <c r="H8" s="395"/>
      <c r="I8" s="396"/>
      <c r="J8" s="260"/>
      <c r="K8" s="272"/>
    </row>
    <row r="9" spans="2:17" x14ac:dyDescent="0.2">
      <c r="B9" s="274" t="s">
        <v>45</v>
      </c>
      <c r="C9" s="260"/>
      <c r="D9" s="261"/>
      <c r="E9" s="260"/>
      <c r="F9" s="260"/>
      <c r="G9" s="260"/>
      <c r="H9" s="260"/>
      <c r="I9" s="262"/>
      <c r="J9" s="260"/>
      <c r="K9" s="263"/>
    </row>
    <row r="10" spans="2:17" ht="13.5" thickBot="1" x14ac:dyDescent="0.25">
      <c r="B10" s="275"/>
      <c r="C10" s="276"/>
      <c r="D10" s="277"/>
      <c r="E10" s="276"/>
      <c r="F10" s="276"/>
      <c r="G10" s="276"/>
      <c r="H10" s="276"/>
      <c r="I10" s="278"/>
      <c r="J10" s="276"/>
      <c r="K10" s="279"/>
    </row>
    <row r="11" spans="2:17" ht="13.5" hidden="1" thickBot="1" x14ac:dyDescent="0.25">
      <c r="B11" s="275"/>
      <c r="C11" s="276"/>
      <c r="D11" s="278"/>
      <c r="E11" s="280"/>
      <c r="F11" s="276"/>
      <c r="G11" s="276"/>
      <c r="H11" s="276"/>
      <c r="I11" s="278"/>
      <c r="J11" s="276"/>
      <c r="K11" s="281"/>
    </row>
    <row r="12" spans="2:17" ht="39" thickBot="1" x14ac:dyDescent="0.25">
      <c r="B12" s="275"/>
      <c r="C12" s="276"/>
      <c r="D12" s="276"/>
      <c r="E12" s="276"/>
      <c r="F12" s="276"/>
      <c r="G12" s="277"/>
      <c r="H12" s="260"/>
      <c r="I12" s="282" t="s">
        <v>535</v>
      </c>
      <c r="J12" s="352"/>
      <c r="K12" s="283" t="s">
        <v>536</v>
      </c>
    </row>
    <row r="13" spans="2:17" ht="13.5" hidden="1" thickBot="1" x14ac:dyDescent="0.25">
      <c r="B13" s="273"/>
      <c r="C13" s="260"/>
      <c r="D13" s="260"/>
      <c r="E13" s="260"/>
      <c r="F13" s="260"/>
      <c r="G13" s="260"/>
      <c r="H13" s="260"/>
      <c r="I13" s="284"/>
      <c r="J13" s="285"/>
      <c r="K13" s="351"/>
    </row>
    <row r="14" spans="2:17" ht="13.5" hidden="1" thickBot="1" x14ac:dyDescent="0.25">
      <c r="B14" s="273"/>
      <c r="C14" s="260"/>
      <c r="D14" s="260"/>
      <c r="E14" s="260"/>
      <c r="F14" s="260"/>
      <c r="G14" s="260"/>
      <c r="H14" s="260"/>
      <c r="I14" s="286"/>
      <c r="J14" s="287"/>
      <c r="K14" s="316"/>
    </row>
    <row r="15" spans="2:17" s="294" customFormat="1" ht="20.100000000000001" customHeight="1" x14ac:dyDescent="0.2">
      <c r="B15" s="288" t="s">
        <v>562</v>
      </c>
      <c r="C15" s="289"/>
      <c r="D15" s="289"/>
      <c r="E15" s="289"/>
      <c r="F15" s="289"/>
      <c r="G15" s="290"/>
      <c r="H15" s="291"/>
      <c r="I15" s="293">
        <f>887991057.53-15309489.22</f>
        <v>872681568.30999994</v>
      </c>
      <c r="J15" s="292">
        <v>11151814583.68</v>
      </c>
      <c r="K15" s="293">
        <f>I39</f>
        <v>995638204.47000003</v>
      </c>
      <c r="M15" s="295"/>
      <c r="N15" s="340"/>
      <c r="Q15" s="295"/>
    </row>
    <row r="16" spans="2:17" s="294" customFormat="1" ht="20.100000000000001" customHeight="1" x14ac:dyDescent="0.2">
      <c r="B16" s="296" t="s">
        <v>563</v>
      </c>
      <c r="C16" s="297"/>
      <c r="D16" s="297"/>
      <c r="E16" s="297"/>
      <c r="F16" s="297"/>
      <c r="G16" s="298"/>
      <c r="H16" s="299"/>
      <c r="I16" s="301">
        <f>SUM(I17:I26)</f>
        <v>373748112.68000001</v>
      </c>
      <c r="J16" s="300">
        <f>SUM(J17:J26)</f>
        <v>268172770.27000004</v>
      </c>
      <c r="K16" s="301">
        <f>SUM(K17:K26)</f>
        <v>328537569.99000007</v>
      </c>
      <c r="M16" s="295"/>
      <c r="N16" s="340"/>
      <c r="Q16" s="295"/>
    </row>
    <row r="17" spans="2:17" ht="20.100000000000001" customHeight="1" x14ac:dyDescent="0.2">
      <c r="B17" s="266" t="s">
        <v>564</v>
      </c>
      <c r="C17" s="267"/>
      <c r="D17" s="267"/>
      <c r="E17" s="267"/>
      <c r="F17" s="267"/>
      <c r="G17" s="268"/>
      <c r="H17" s="260"/>
      <c r="I17" s="303">
        <v>0</v>
      </c>
      <c r="J17" s="302"/>
      <c r="K17" s="348">
        <v>0</v>
      </c>
      <c r="L17" s="253">
        <v>0</v>
      </c>
      <c r="M17" s="295"/>
    </row>
    <row r="18" spans="2:17" ht="20.100000000000001" customHeight="1" x14ac:dyDescent="0.2">
      <c r="B18" s="266" t="s">
        <v>565</v>
      </c>
      <c r="C18" s="267"/>
      <c r="D18" s="267"/>
      <c r="E18" s="267"/>
      <c r="F18" s="267"/>
      <c r="G18" s="268"/>
      <c r="H18" s="260"/>
      <c r="I18" s="350">
        <f>331753658.52+229127.31</f>
        <v>331982785.82999998</v>
      </c>
      <c r="J18" s="302">
        <v>238930678.65000001</v>
      </c>
      <c r="K18" s="350">
        <v>280603163.5</v>
      </c>
      <c r="M18" s="295"/>
    </row>
    <row r="19" spans="2:17" ht="16.5" customHeight="1" x14ac:dyDescent="0.2">
      <c r="B19" s="388" t="s">
        <v>566</v>
      </c>
      <c r="C19" s="389"/>
      <c r="D19" s="389"/>
      <c r="E19" s="389"/>
      <c r="F19" s="389"/>
      <c r="G19" s="390"/>
      <c r="H19" s="260"/>
      <c r="I19" s="350">
        <v>0</v>
      </c>
      <c r="J19" s="302">
        <v>0</v>
      </c>
      <c r="K19" s="350">
        <v>0</v>
      </c>
      <c r="M19" s="295"/>
    </row>
    <row r="20" spans="2:17" ht="20.100000000000001" customHeight="1" x14ac:dyDescent="0.2">
      <c r="B20" s="266" t="s">
        <v>567</v>
      </c>
      <c r="C20" s="267"/>
      <c r="D20" s="267"/>
      <c r="E20" s="267"/>
      <c r="F20" s="267"/>
      <c r="G20" s="268"/>
      <c r="H20" s="260"/>
      <c r="I20" s="350">
        <v>35410597.5</v>
      </c>
      <c r="J20" s="302">
        <v>29201354.079999998</v>
      </c>
      <c r="K20" s="350">
        <v>42513776.200000003</v>
      </c>
      <c r="M20" s="295"/>
    </row>
    <row r="21" spans="2:17" ht="20.100000000000001" customHeight="1" x14ac:dyDescent="0.2">
      <c r="B21" s="266" t="s">
        <v>568</v>
      </c>
      <c r="C21" s="267"/>
      <c r="D21" s="267"/>
      <c r="E21" s="267"/>
      <c r="F21" s="267"/>
      <c r="G21" s="268"/>
      <c r="H21" s="260"/>
      <c r="I21" s="350">
        <v>0</v>
      </c>
      <c r="J21" s="302"/>
      <c r="K21" s="350">
        <v>0</v>
      </c>
      <c r="L21" s="253">
        <v>0</v>
      </c>
      <c r="M21" s="295"/>
    </row>
    <row r="22" spans="2:17" ht="29.25" customHeight="1" x14ac:dyDescent="0.2">
      <c r="B22" s="388" t="s">
        <v>600</v>
      </c>
      <c r="C22" s="389"/>
      <c r="D22" s="389"/>
      <c r="E22" s="389"/>
      <c r="F22" s="389"/>
      <c r="G22" s="390"/>
      <c r="H22" s="260"/>
      <c r="I22" s="350">
        <v>61030.26</v>
      </c>
      <c r="J22" s="302">
        <v>1324.02</v>
      </c>
      <c r="K22" s="350">
        <f>9365.47</f>
        <v>9365.4699999999993</v>
      </c>
      <c r="M22" s="295"/>
    </row>
    <row r="23" spans="2:17" ht="20.100000000000001" customHeight="1" x14ac:dyDescent="0.2">
      <c r="B23" s="266" t="s">
        <v>569</v>
      </c>
      <c r="C23" s="267"/>
      <c r="D23" s="267"/>
      <c r="E23" s="267"/>
      <c r="F23" s="267"/>
      <c r="G23" s="268"/>
      <c r="H23" s="260"/>
      <c r="I23" s="350">
        <v>0</v>
      </c>
      <c r="J23" s="302">
        <v>0</v>
      </c>
      <c r="K23" s="350">
        <v>0</v>
      </c>
      <c r="L23" s="253">
        <v>0</v>
      </c>
      <c r="M23" s="295"/>
    </row>
    <row r="24" spans="2:17" ht="20.100000000000001" customHeight="1" x14ac:dyDescent="0.2">
      <c r="B24" s="266" t="s">
        <v>570</v>
      </c>
      <c r="C24" s="267"/>
      <c r="D24" s="267"/>
      <c r="E24" s="267"/>
      <c r="F24" s="267"/>
      <c r="G24" s="268"/>
      <c r="H24" s="260"/>
      <c r="I24" s="350">
        <v>4194.55</v>
      </c>
      <c r="J24" s="302">
        <v>5902.96</v>
      </c>
      <c r="K24" s="350">
        <f>210141.91+8396.06</f>
        <v>218537.97</v>
      </c>
      <c r="L24" s="253">
        <v>0</v>
      </c>
      <c r="M24" s="295"/>
    </row>
    <row r="25" spans="2:17" ht="20.100000000000001" customHeight="1" x14ac:dyDescent="0.2">
      <c r="B25" s="266" t="s">
        <v>571</v>
      </c>
      <c r="C25" s="267"/>
      <c r="D25" s="267"/>
      <c r="E25" s="267"/>
      <c r="F25" s="267"/>
      <c r="G25" s="268"/>
      <c r="H25" s="260"/>
      <c r="I25" s="350">
        <v>0</v>
      </c>
      <c r="J25" s="302">
        <v>0</v>
      </c>
      <c r="K25" s="350">
        <v>0</v>
      </c>
      <c r="L25" s="253">
        <v>0</v>
      </c>
      <c r="M25" s="295"/>
    </row>
    <row r="26" spans="2:17" ht="20.100000000000001" customHeight="1" x14ac:dyDescent="0.2">
      <c r="B26" s="266" t="s">
        <v>572</v>
      </c>
      <c r="C26" s="267"/>
      <c r="D26" s="267"/>
      <c r="E26" s="267"/>
      <c r="F26" s="267"/>
      <c r="G26" s="268"/>
      <c r="H26" s="260"/>
      <c r="I26" s="350">
        <f>6289456.64+47.9</f>
        <v>6289504.54</v>
      </c>
      <c r="J26" s="302">
        <v>33510.559999999998</v>
      </c>
      <c r="K26" s="350">
        <f>2843342.45+113908.95+2217387.5+18087.95</f>
        <v>5192726.8500000006</v>
      </c>
      <c r="M26" s="295"/>
    </row>
    <row r="27" spans="2:17" s="294" customFormat="1" ht="20.100000000000001" customHeight="1" x14ac:dyDescent="0.2">
      <c r="B27" s="296" t="s">
        <v>573</v>
      </c>
      <c r="C27" s="297"/>
      <c r="D27" s="297"/>
      <c r="E27" s="297"/>
      <c r="F27" s="297"/>
      <c r="G27" s="298"/>
      <c r="H27" s="299"/>
      <c r="I27" s="349">
        <f>SUM(I28:I38)</f>
        <v>250791476.52000004</v>
      </c>
      <c r="J27" s="304">
        <f>SUM(J28:J36)</f>
        <v>10975779138.76</v>
      </c>
      <c r="K27" s="349">
        <f>SUM(K28:K38)</f>
        <v>411731777.78999996</v>
      </c>
      <c r="M27" s="295"/>
      <c r="N27" s="340"/>
      <c r="Q27" s="295"/>
    </row>
    <row r="28" spans="2:17" ht="20.100000000000001" customHeight="1" x14ac:dyDescent="0.25">
      <c r="B28" s="266" t="s">
        <v>574</v>
      </c>
      <c r="C28" s="267"/>
      <c r="D28" s="267"/>
      <c r="E28" s="267"/>
      <c r="F28" s="267"/>
      <c r="G28" s="268"/>
      <c r="H28" s="260"/>
      <c r="I28" s="350">
        <f>243449761.02+893744.9-224850913.97</f>
        <v>19492591.950000018</v>
      </c>
      <c r="J28" s="305">
        <v>115800626.38</v>
      </c>
      <c r="K28" s="350">
        <v>238313996.53999999</v>
      </c>
      <c r="M28" s="295"/>
      <c r="N28" s="354"/>
    </row>
    <row r="29" spans="2:17" ht="20.100000000000001" customHeight="1" x14ac:dyDescent="0.2">
      <c r="B29" s="266" t="s">
        <v>575</v>
      </c>
      <c r="C29" s="267"/>
      <c r="D29" s="267"/>
      <c r="E29" s="260"/>
      <c r="F29" s="260"/>
      <c r="G29" s="261"/>
      <c r="H29" s="260"/>
      <c r="I29" s="350">
        <v>17117551.809999999</v>
      </c>
      <c r="J29" s="302">
        <v>0</v>
      </c>
      <c r="K29" s="353">
        <v>23404612.800000001</v>
      </c>
      <c r="M29" s="347"/>
    </row>
    <row r="30" spans="2:17" ht="20.100000000000001" hidden="1" customHeight="1" x14ac:dyDescent="0.2">
      <c r="B30" s="273"/>
      <c r="C30" s="260"/>
      <c r="D30" s="260"/>
      <c r="E30" s="267"/>
      <c r="F30" s="267"/>
      <c r="G30" s="268"/>
      <c r="H30" s="260"/>
      <c r="I30" s="350">
        <v>0</v>
      </c>
      <c r="J30" s="302">
        <v>0</v>
      </c>
      <c r="K30" s="350">
        <v>0</v>
      </c>
      <c r="M30" s="295"/>
    </row>
    <row r="31" spans="2:17" ht="20.100000000000001" customHeight="1" x14ac:dyDescent="0.2">
      <c r="B31" s="306" t="s">
        <v>576</v>
      </c>
      <c r="C31" s="307"/>
      <c r="D31" s="307"/>
      <c r="E31" s="307"/>
      <c r="F31" s="307"/>
      <c r="G31" s="308"/>
      <c r="H31" s="260"/>
      <c r="I31" s="350">
        <v>0</v>
      </c>
      <c r="J31" s="302">
        <v>100580053.5</v>
      </c>
      <c r="K31" s="350">
        <v>0</v>
      </c>
      <c r="L31" s="253">
        <v>0</v>
      </c>
      <c r="M31" s="295"/>
    </row>
    <row r="32" spans="2:17" ht="20.100000000000001" customHeight="1" x14ac:dyDescent="0.2">
      <c r="B32" s="266" t="s">
        <v>577</v>
      </c>
      <c r="C32" s="267"/>
      <c r="D32" s="267"/>
      <c r="E32" s="267"/>
      <c r="F32" s="267"/>
      <c r="G32" s="268"/>
      <c r="H32" s="260"/>
      <c r="I32" s="350">
        <v>100262876.2</v>
      </c>
      <c r="J32" s="302"/>
      <c r="K32" s="350">
        <f>117913965.06-445</f>
        <v>117913520.06</v>
      </c>
      <c r="M32" s="295"/>
    </row>
    <row r="33" spans="2:17" ht="20.100000000000001" customHeight="1" x14ac:dyDescent="0.2">
      <c r="B33" s="266" t="s">
        <v>578</v>
      </c>
      <c r="C33" s="267"/>
      <c r="D33" s="267"/>
      <c r="E33" s="267"/>
      <c r="F33" s="267"/>
      <c r="G33" s="268"/>
      <c r="H33" s="260"/>
      <c r="I33" s="350">
        <v>0</v>
      </c>
      <c r="J33" s="302">
        <v>13672806.65</v>
      </c>
      <c r="K33" s="350">
        <v>0</v>
      </c>
      <c r="L33" s="253">
        <v>0</v>
      </c>
      <c r="M33" s="295"/>
    </row>
    <row r="34" spans="2:17" ht="20.100000000000001" hidden="1" customHeight="1" x14ac:dyDescent="0.2">
      <c r="B34" s="266"/>
      <c r="C34" s="267"/>
      <c r="D34" s="267"/>
      <c r="E34" s="267"/>
      <c r="F34" s="267"/>
      <c r="G34" s="268"/>
      <c r="H34" s="260"/>
      <c r="I34" s="350">
        <v>0</v>
      </c>
      <c r="J34" s="302">
        <v>0</v>
      </c>
      <c r="K34" s="350">
        <v>0</v>
      </c>
      <c r="M34" s="295"/>
    </row>
    <row r="35" spans="2:17" ht="33" customHeight="1" x14ac:dyDescent="0.2">
      <c r="B35" s="388" t="s">
        <v>579</v>
      </c>
      <c r="C35" s="389"/>
      <c r="D35" s="389"/>
      <c r="E35" s="389"/>
      <c r="F35" s="389"/>
      <c r="G35" s="390"/>
      <c r="H35" s="260"/>
      <c r="I35" s="350">
        <v>6722921.0499999998</v>
      </c>
      <c r="J35" s="302">
        <v>0</v>
      </c>
      <c r="K35" s="350"/>
      <c r="M35" s="295"/>
    </row>
    <row r="36" spans="2:17" ht="20.100000000000001" customHeight="1" x14ac:dyDescent="0.2">
      <c r="B36" s="266" t="s">
        <v>580</v>
      </c>
      <c r="C36" s="267"/>
      <c r="D36" s="267"/>
      <c r="E36" s="267"/>
      <c r="F36" s="267"/>
      <c r="G36" s="268"/>
      <c r="H36" s="260"/>
      <c r="I36" s="350">
        <v>0</v>
      </c>
      <c r="J36" s="302">
        <v>10745725652.23</v>
      </c>
      <c r="K36" s="350">
        <v>0</v>
      </c>
      <c r="L36" s="253">
        <v>0</v>
      </c>
      <c r="M36" s="295"/>
    </row>
    <row r="37" spans="2:17" ht="20.100000000000001" customHeight="1" x14ac:dyDescent="0.2">
      <c r="B37" s="266" t="s">
        <v>581</v>
      </c>
      <c r="C37" s="267"/>
      <c r="D37" s="267"/>
      <c r="E37" s="267"/>
      <c r="F37" s="267"/>
      <c r="G37" s="268"/>
      <c r="H37" s="260"/>
      <c r="I37" s="350">
        <v>0</v>
      </c>
      <c r="J37" s="309">
        <f>J15+J16-J27</f>
        <v>444208215.19000053</v>
      </c>
      <c r="K37" s="350">
        <v>0</v>
      </c>
      <c r="L37" s="253">
        <v>0</v>
      </c>
      <c r="M37" s="295"/>
    </row>
    <row r="38" spans="2:17" ht="20.100000000000001" customHeight="1" x14ac:dyDescent="0.2">
      <c r="B38" s="266" t="s">
        <v>582</v>
      </c>
      <c r="C38" s="267"/>
      <c r="D38" s="267"/>
      <c r="E38" s="267"/>
      <c r="F38" s="267"/>
      <c r="G38" s="268"/>
      <c r="H38" s="260"/>
      <c r="I38" s="350">
        <f>11672273.56+95523261.95</f>
        <v>107195535.51000001</v>
      </c>
      <c r="J38" s="309">
        <f>J39+J40</f>
        <v>-136435988.50999999</v>
      </c>
      <c r="K38" s="353">
        <f>805354.44+13774581.55+15626697.45+1277651.13+476050+85895.07+53418.75</f>
        <v>32099648.389999997</v>
      </c>
      <c r="M38" s="347"/>
      <c r="O38" s="154"/>
    </row>
    <row r="39" spans="2:17" s="294" customFormat="1" ht="20.100000000000001" customHeight="1" x14ac:dyDescent="0.25">
      <c r="B39" s="296" t="s">
        <v>583</v>
      </c>
      <c r="C39" s="297"/>
      <c r="D39" s="297"/>
      <c r="E39" s="297"/>
      <c r="F39" s="297"/>
      <c r="G39" s="298"/>
      <c r="H39" s="299"/>
      <c r="I39" s="301">
        <f>I15+I16-I27</f>
        <v>995638204.47000003</v>
      </c>
      <c r="J39" s="302">
        <v>0</v>
      </c>
      <c r="K39" s="349">
        <f>K15+K16-K27</f>
        <v>912443996.67000008</v>
      </c>
      <c r="M39" s="295"/>
      <c r="N39" s="340"/>
      <c r="O39" s="355"/>
      <c r="P39" s="295"/>
      <c r="Q39" s="295"/>
    </row>
    <row r="40" spans="2:17" s="294" customFormat="1" ht="20.100000000000001" customHeight="1" x14ac:dyDescent="0.2">
      <c r="B40" s="296" t="s">
        <v>584</v>
      </c>
      <c r="C40" s="297"/>
      <c r="D40" s="297"/>
      <c r="E40" s="297"/>
      <c r="F40" s="297"/>
      <c r="G40" s="298"/>
      <c r="H40" s="299"/>
      <c r="I40" s="301">
        <f>I41+I42</f>
        <v>-238313996.53999999</v>
      </c>
      <c r="J40" s="310">
        <v>-136435988.50999999</v>
      </c>
      <c r="K40" s="349">
        <f>K41+K42</f>
        <v>-143389542.19000003</v>
      </c>
      <c r="M40" s="295"/>
      <c r="N40" s="340"/>
      <c r="Q40" s="295"/>
    </row>
    <row r="41" spans="2:17" ht="20.100000000000001" customHeight="1" x14ac:dyDescent="0.2">
      <c r="B41" s="266" t="s">
        <v>585</v>
      </c>
      <c r="C41" s="267"/>
      <c r="D41" s="267"/>
      <c r="E41" s="267"/>
      <c r="F41" s="267"/>
      <c r="G41" s="268"/>
      <c r="H41" s="260"/>
      <c r="I41" s="311">
        <v>0</v>
      </c>
      <c r="J41" s="302">
        <v>0</v>
      </c>
      <c r="K41" s="311">
        <v>0</v>
      </c>
      <c r="L41" s="253">
        <v>0</v>
      </c>
      <c r="M41" s="295"/>
    </row>
    <row r="42" spans="2:17" ht="20.100000000000001" customHeight="1" x14ac:dyDescent="0.2">
      <c r="B42" s="266" t="s">
        <v>586</v>
      </c>
      <c r="C42" s="267"/>
      <c r="D42" s="267"/>
      <c r="E42" s="267"/>
      <c r="F42" s="267"/>
      <c r="G42" s="268"/>
      <c r="H42" s="260"/>
      <c r="I42" s="311">
        <v>-238313996.53999999</v>
      </c>
      <c r="J42" s="304">
        <f>J37+J39-J40</f>
        <v>580644203.70000052</v>
      </c>
      <c r="K42" s="311">
        <f>RZiS!K51</f>
        <v>-143389542.19000003</v>
      </c>
      <c r="M42" s="295"/>
    </row>
    <row r="43" spans="2:17" s="294" customFormat="1" ht="18.75" customHeight="1" thickBot="1" x14ac:dyDescent="0.25">
      <c r="B43" s="401" t="s">
        <v>587</v>
      </c>
      <c r="C43" s="402"/>
      <c r="D43" s="402"/>
      <c r="E43" s="402"/>
      <c r="F43" s="402"/>
      <c r="G43" s="403"/>
      <c r="H43" s="312"/>
      <c r="I43" s="311">
        <v>0</v>
      </c>
      <c r="J43" s="313"/>
      <c r="K43" s="311">
        <v>0</v>
      </c>
      <c r="M43" s="295"/>
      <c r="N43" s="340"/>
      <c r="Q43" s="295"/>
    </row>
    <row r="44" spans="2:17" ht="20.100000000000001" hidden="1" customHeight="1" x14ac:dyDescent="0.2">
      <c r="B44" s="273"/>
      <c r="C44" s="260"/>
      <c r="D44" s="260"/>
      <c r="E44" s="260"/>
      <c r="F44" s="260"/>
      <c r="G44" s="260"/>
      <c r="H44" s="260"/>
      <c r="I44" s="314"/>
      <c r="J44" s="230"/>
      <c r="K44" s="314"/>
      <c r="M44" s="295"/>
    </row>
    <row r="45" spans="2:17" ht="20.100000000000001" hidden="1" customHeight="1" x14ac:dyDescent="0.2">
      <c r="B45" s="273"/>
      <c r="C45" s="260"/>
      <c r="D45" s="260"/>
      <c r="E45" s="260"/>
      <c r="F45" s="260"/>
      <c r="G45" s="260"/>
      <c r="H45" s="260"/>
      <c r="I45" s="316"/>
      <c r="J45" s="315"/>
      <c r="K45" s="316"/>
      <c r="M45" s="295"/>
    </row>
    <row r="46" spans="2:17" s="294" customFormat="1" ht="20.100000000000001" customHeight="1" thickBot="1" x14ac:dyDescent="0.25">
      <c r="B46" s="317" t="s">
        <v>588</v>
      </c>
      <c r="C46" s="318"/>
      <c r="D46" s="318"/>
      <c r="E46" s="318"/>
      <c r="F46" s="318"/>
      <c r="G46" s="318"/>
      <c r="H46" s="318"/>
      <c r="I46" s="320">
        <f>I39+I40-I43</f>
        <v>757324207.93000007</v>
      </c>
      <c r="J46" s="319">
        <v>0</v>
      </c>
      <c r="K46" s="320">
        <f>K39+K40-K43</f>
        <v>769054454.48000002</v>
      </c>
      <c r="L46" s="294">
        <v>0</v>
      </c>
      <c r="M46" s="295"/>
      <c r="N46" s="340"/>
      <c r="Q46" s="295"/>
    </row>
    <row r="47" spans="2:17" s="294" customFormat="1" ht="7.5" customHeight="1" x14ac:dyDescent="0.2">
      <c r="B47" s="299"/>
      <c r="C47" s="299"/>
      <c r="D47" s="299"/>
      <c r="E47" s="299"/>
      <c r="F47" s="299"/>
      <c r="G47" s="299"/>
      <c r="H47" s="299"/>
      <c r="I47" s="321"/>
      <c r="J47" s="299"/>
      <c r="K47" s="322"/>
      <c r="N47" s="340"/>
      <c r="Q47" s="295"/>
    </row>
    <row r="48" spans="2:17" ht="14.25" hidden="1" x14ac:dyDescent="0.2">
      <c r="B48" s="323"/>
      <c r="C48" s="294"/>
      <c r="D48" s="294"/>
      <c r="E48" s="295"/>
      <c r="F48" s="324"/>
    </row>
    <row r="49" spans="2:15" hidden="1" x14ac:dyDescent="0.2">
      <c r="B49" s="253" t="s">
        <v>589</v>
      </c>
    </row>
    <row r="50" spans="2:15" hidden="1" x14ac:dyDescent="0.2"/>
    <row r="51" spans="2:15" hidden="1" x14ac:dyDescent="0.2">
      <c r="B51" s="267" t="s">
        <v>590</v>
      </c>
      <c r="C51" s="267"/>
      <c r="D51" s="267"/>
      <c r="E51" s="267"/>
      <c r="F51" s="267"/>
      <c r="G51" s="267"/>
      <c r="H51" s="267"/>
      <c r="I51" s="267"/>
      <c r="J51" s="267"/>
      <c r="K51" s="326"/>
    </row>
    <row r="52" spans="2:15" hidden="1" x14ac:dyDescent="0.2">
      <c r="B52" s="267" t="s">
        <v>125</v>
      </c>
      <c r="C52" s="267"/>
      <c r="D52" s="267"/>
      <c r="E52" s="267"/>
      <c r="F52" s="267"/>
      <c r="G52" s="267"/>
      <c r="H52" s="267"/>
      <c r="I52" s="267"/>
      <c r="J52" s="267"/>
      <c r="K52" s="326"/>
    </row>
    <row r="53" spans="2:15" hidden="1" x14ac:dyDescent="0.2">
      <c r="B53" s="307" t="s">
        <v>126</v>
      </c>
      <c r="C53" s="307"/>
      <c r="D53" s="307"/>
      <c r="E53" s="307"/>
      <c r="F53" s="307"/>
      <c r="G53" s="307"/>
      <c r="H53" s="307"/>
      <c r="I53" s="307"/>
      <c r="J53" s="307"/>
      <c r="K53" s="327"/>
    </row>
    <row r="54" spans="2:15" hidden="1" x14ac:dyDescent="0.2">
      <c r="B54" s="307" t="s">
        <v>127</v>
      </c>
      <c r="C54" s="307"/>
      <c r="D54" s="307"/>
      <c r="E54" s="307"/>
      <c r="F54" s="307"/>
      <c r="G54" s="307"/>
      <c r="H54" s="307"/>
      <c r="I54" s="307"/>
      <c r="J54" s="307"/>
      <c r="K54" s="327"/>
    </row>
    <row r="55" spans="2:15" hidden="1" x14ac:dyDescent="0.2">
      <c r="B55" s="307" t="s">
        <v>129</v>
      </c>
      <c r="C55" s="307"/>
      <c r="D55" s="307"/>
      <c r="E55" s="307"/>
      <c r="F55" s="307"/>
      <c r="G55" s="307"/>
      <c r="H55" s="307"/>
      <c r="I55" s="307"/>
      <c r="J55" s="307"/>
      <c r="K55" s="327"/>
    </row>
    <row r="56" spans="2:15" hidden="1" x14ac:dyDescent="0.2">
      <c r="B56" s="260"/>
      <c r="C56" s="260"/>
      <c r="D56" s="260"/>
      <c r="E56" s="260"/>
      <c r="F56" s="260"/>
      <c r="G56" s="260"/>
      <c r="H56" s="260"/>
      <c r="I56" s="260"/>
      <c r="J56" s="260"/>
      <c r="K56" s="328"/>
    </row>
    <row r="57" spans="2:15" x14ac:dyDescent="0.2">
      <c r="B57" s="260"/>
      <c r="C57" s="260"/>
      <c r="D57" s="260"/>
      <c r="E57" s="260"/>
      <c r="F57" s="260"/>
      <c r="G57" s="260"/>
      <c r="H57" s="260"/>
      <c r="I57" s="260"/>
      <c r="J57" s="260"/>
      <c r="K57" s="328"/>
    </row>
    <row r="58" spans="2:15" ht="33.75" customHeight="1" x14ac:dyDescent="0.2">
      <c r="B58" s="260"/>
      <c r="C58" s="260"/>
      <c r="D58" s="260"/>
      <c r="E58" s="260"/>
      <c r="F58" s="260"/>
      <c r="G58" s="260"/>
      <c r="H58" s="260"/>
      <c r="I58" s="260"/>
      <c r="J58" s="260"/>
      <c r="K58" s="328"/>
    </row>
    <row r="59" spans="2:15" ht="14.25" x14ac:dyDescent="0.2">
      <c r="B59" s="329"/>
      <c r="C59" s="255"/>
      <c r="D59" s="330"/>
      <c r="E59" s="255"/>
      <c r="F59" s="255"/>
      <c r="G59" s="255"/>
      <c r="H59" s="255"/>
      <c r="I59" s="255"/>
      <c r="J59" s="255"/>
      <c r="K59" s="331"/>
      <c r="M59" s="154"/>
    </row>
    <row r="60" spans="2:15" x14ac:dyDescent="0.2">
      <c r="B60" s="332"/>
      <c r="C60" s="404"/>
      <c r="D60" s="405"/>
      <c r="E60" s="332"/>
      <c r="F60" s="332"/>
      <c r="G60" s="332"/>
      <c r="H60" s="332"/>
      <c r="I60" s="332"/>
      <c r="J60" s="332"/>
      <c r="K60" s="333"/>
      <c r="M60" s="154"/>
    </row>
    <row r="61" spans="2:15" x14ac:dyDescent="0.2">
      <c r="B61" s="255"/>
      <c r="C61" s="399"/>
      <c r="D61" s="399"/>
      <c r="E61" s="399"/>
      <c r="F61" s="255"/>
      <c r="G61" s="399"/>
      <c r="H61" s="399"/>
      <c r="I61" s="399"/>
      <c r="J61" s="255"/>
      <c r="K61" s="331"/>
      <c r="O61" s="154"/>
    </row>
    <row r="62" spans="2:15" x14ac:dyDescent="0.2">
      <c r="B62" s="406"/>
      <c r="C62" s="406"/>
      <c r="D62" s="406"/>
      <c r="E62" s="407"/>
      <c r="F62" s="407"/>
      <c r="G62" s="407"/>
      <c r="H62" s="407"/>
      <c r="I62" s="407"/>
      <c r="J62" s="255"/>
      <c r="K62" s="331"/>
    </row>
    <row r="63" spans="2:15" x14ac:dyDescent="0.2">
      <c r="B63" s="399"/>
      <c r="C63" s="399"/>
      <c r="D63" s="399"/>
      <c r="E63" s="332"/>
      <c r="F63" s="332"/>
      <c r="G63" s="332"/>
      <c r="H63" s="332"/>
      <c r="I63" s="334"/>
      <c r="J63" s="335"/>
      <c r="K63" s="336"/>
      <c r="M63" s="154"/>
    </row>
    <row r="64" spans="2:15" x14ac:dyDescent="0.2">
      <c r="B64" s="332"/>
      <c r="C64" s="332"/>
      <c r="D64" s="337"/>
      <c r="E64" s="400"/>
      <c r="F64" s="400"/>
      <c r="G64" s="332"/>
      <c r="H64" s="332"/>
      <c r="I64" s="332"/>
      <c r="J64" s="332"/>
      <c r="K64" s="336"/>
      <c r="M64" s="154"/>
    </row>
    <row r="65" spans="2:11" x14ac:dyDescent="0.2">
      <c r="B65" s="255"/>
      <c r="C65" s="255"/>
      <c r="D65" s="255"/>
      <c r="E65" s="255"/>
      <c r="F65" s="255"/>
      <c r="G65" s="255"/>
      <c r="H65" s="255"/>
      <c r="I65" s="255"/>
      <c r="J65" s="255"/>
      <c r="K65" s="338"/>
    </row>
    <row r="67" spans="2:11" x14ac:dyDescent="0.2">
      <c r="F67" s="255"/>
      <c r="K67" s="331"/>
    </row>
    <row r="68" spans="2:11" x14ac:dyDescent="0.2">
      <c r="I68" s="330"/>
    </row>
  </sheetData>
  <mergeCells count="16">
    <mergeCell ref="B63:D63"/>
    <mergeCell ref="E64:F64"/>
    <mergeCell ref="B35:G35"/>
    <mergeCell ref="B43:G43"/>
    <mergeCell ref="C60:D60"/>
    <mergeCell ref="C61:E61"/>
    <mergeCell ref="G61:I61"/>
    <mergeCell ref="B62:D62"/>
    <mergeCell ref="E62:F62"/>
    <mergeCell ref="G62:I62"/>
    <mergeCell ref="B22:G22"/>
    <mergeCell ref="B2:D2"/>
    <mergeCell ref="E5:I5"/>
    <mergeCell ref="E6:I6"/>
    <mergeCell ref="E8:I8"/>
    <mergeCell ref="B19:G19"/>
  </mergeCells>
  <printOptions horizontalCentered="1"/>
  <pageMargins left="0.51181102362204722" right="0.27559055118110237" top="0.31496062992125984" bottom="0.27559055118110237" header="0.19685039370078741" footer="0.19685039370078741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17151551-8460-47BF-8C20-7FE2DB216614}" state="veryHidden" showRuler="0">
      <pageMargins left="0.75" right="0.75" top="1" bottom="1" header="0.5" footer="0.5"/>
      <headerFooter alignWithMargins="0"/>
    </customSheetView>
    <customSheetView guid="{DE9178B7-7BAA-4669-9575-43FAD4CFD495}" state="veryHidden">
      <pageMargins left="0.75" right="0.75" top="1" bottom="1" header="0.5" footer="0.5"/>
      <headerFooter alignWithMargins="0"/>
    </customSheetView>
  </customSheetViews>
  <phoneticPr fontId="3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818"/>
  <sheetViews>
    <sheetView tabSelected="1" view="pageLayout" zoomScale="80" zoomScaleNormal="100" zoomScalePageLayoutView="80" workbookViewId="0">
      <selection activeCell="I148" sqref="I148"/>
    </sheetView>
  </sheetViews>
  <sheetFormatPr defaultColWidth="9.140625" defaultRowHeight="12.75" x14ac:dyDescent="0.2"/>
  <cols>
    <col min="1" max="1" width="22.85546875" style="356" customWidth="1"/>
    <col min="2" max="2" width="19.140625" style="356" customWidth="1"/>
    <col min="3" max="3" width="20" style="356" customWidth="1"/>
    <col min="4" max="4" width="18" style="356" customWidth="1"/>
    <col min="5" max="5" width="19.7109375" style="356" customWidth="1"/>
    <col min="6" max="6" width="16.140625" style="2" customWidth="1"/>
    <col min="7" max="7" width="16.42578125" style="2" customWidth="1"/>
    <col min="8" max="8" width="15.85546875" style="2" customWidth="1"/>
    <col min="9" max="9" width="16.140625" style="2" customWidth="1"/>
    <col min="10" max="10" width="14.42578125" style="2" bestFit="1" customWidth="1"/>
    <col min="11" max="11" width="18.28515625" style="2" customWidth="1"/>
    <col min="12" max="12" width="21.7109375" style="2" bestFit="1" customWidth="1"/>
    <col min="13" max="13" width="51.42578125" style="2" bestFit="1" customWidth="1"/>
    <col min="14" max="14" width="19.28515625" style="2" customWidth="1"/>
    <col min="15" max="15" width="14.42578125" style="2" bestFit="1" customWidth="1"/>
    <col min="16" max="16384" width="9.140625" style="2"/>
  </cols>
  <sheetData>
    <row r="1" spans="1:10" x14ac:dyDescent="0.2">
      <c r="A1" s="425"/>
      <c r="B1" s="425"/>
      <c r="C1" s="425"/>
      <c r="D1" s="425"/>
      <c r="E1" s="425"/>
      <c r="F1" s="425"/>
      <c r="G1" s="425"/>
      <c r="H1" s="425"/>
      <c r="I1" s="425"/>
      <c r="J1" s="425"/>
    </row>
    <row r="2" spans="1:10" s="1" customFormat="1" x14ac:dyDescent="0.2">
      <c r="A2" s="426"/>
      <c r="B2" s="427"/>
      <c r="C2" s="427"/>
      <c r="D2" s="428"/>
      <c r="E2" s="429"/>
      <c r="F2" s="429" t="s">
        <v>392</v>
      </c>
      <c r="G2" s="429"/>
      <c r="H2" s="429"/>
      <c r="I2" s="429"/>
      <c r="J2" s="427"/>
    </row>
    <row r="3" spans="1:10" s="1" customFormat="1" ht="40.5" customHeight="1" x14ac:dyDescent="0.2">
      <c r="A3" s="427"/>
      <c r="B3" s="430"/>
      <c r="C3" s="430"/>
      <c r="D3" s="431"/>
      <c r="E3" s="431"/>
      <c r="F3" s="432" t="s">
        <v>273</v>
      </c>
      <c r="G3" s="433"/>
      <c r="H3" s="433"/>
      <c r="I3" s="433"/>
      <c r="J3" s="433"/>
    </row>
    <row r="4" spans="1:10" ht="15" customHeight="1" x14ac:dyDescent="0.25">
      <c r="A4" s="434"/>
      <c r="B4" s="435"/>
      <c r="C4" s="435"/>
      <c r="D4" s="436"/>
      <c r="E4" s="436"/>
      <c r="F4" s="437"/>
      <c r="G4" s="437"/>
      <c r="H4" s="437"/>
      <c r="I4" s="437"/>
      <c r="J4" s="425"/>
    </row>
    <row r="5" spans="1:10" ht="14.25" x14ac:dyDescent="0.2">
      <c r="A5" s="438" t="s">
        <v>601</v>
      </c>
      <c r="B5" s="438"/>
      <c r="C5" s="438"/>
      <c r="D5" s="438"/>
      <c r="E5" s="438"/>
      <c r="F5" s="438"/>
      <c r="G5" s="438"/>
      <c r="H5" s="438"/>
      <c r="I5" s="438"/>
      <c r="J5" s="425"/>
    </row>
    <row r="6" spans="1:10" ht="15" customHeight="1" thickBot="1" x14ac:dyDescent="0.25">
      <c r="A6" s="417"/>
      <c r="B6" s="418"/>
      <c r="C6" s="418"/>
      <c r="D6" s="418"/>
      <c r="E6" s="418"/>
      <c r="F6" s="418"/>
      <c r="G6" s="418"/>
      <c r="H6" s="417"/>
      <c r="I6" s="417"/>
      <c r="J6" s="425"/>
    </row>
    <row r="7" spans="1:10" ht="13.9" customHeight="1" thickBot="1" x14ac:dyDescent="0.25">
      <c r="A7" s="439"/>
      <c r="B7" s="419" t="s">
        <v>32</v>
      </c>
      <c r="C7" s="420"/>
      <c r="D7" s="420"/>
      <c r="E7" s="420"/>
      <c r="F7" s="420"/>
      <c r="G7" s="421"/>
      <c r="H7" s="19"/>
      <c r="I7" s="19"/>
      <c r="J7" s="425"/>
    </row>
    <row r="8" spans="1:10" ht="81.75" customHeight="1" x14ac:dyDescent="0.2">
      <c r="A8" s="440" t="s">
        <v>130</v>
      </c>
      <c r="B8" s="441" t="s">
        <v>24</v>
      </c>
      <c r="C8" s="442" t="s">
        <v>275</v>
      </c>
      <c r="D8" s="441" t="s">
        <v>272</v>
      </c>
      <c r="E8" s="443" t="s">
        <v>148</v>
      </c>
      <c r="F8" s="409" t="s">
        <v>149</v>
      </c>
      <c r="G8" s="409" t="s">
        <v>150</v>
      </c>
      <c r="H8" s="409" t="s">
        <v>135</v>
      </c>
      <c r="I8" s="411" t="s">
        <v>108</v>
      </c>
      <c r="J8" s="425"/>
    </row>
    <row r="9" spans="1:10" s="3" customFormat="1" ht="12.75" customHeight="1" x14ac:dyDescent="0.2">
      <c r="A9" s="444"/>
      <c r="B9" s="445"/>
      <c r="C9" s="446"/>
      <c r="D9" s="445"/>
      <c r="E9" s="447"/>
      <c r="F9" s="410"/>
      <c r="G9" s="410"/>
      <c r="H9" s="410"/>
      <c r="I9" s="412"/>
      <c r="J9" s="448"/>
    </row>
    <row r="10" spans="1:10" s="3" customFormat="1" x14ac:dyDescent="0.2">
      <c r="A10" s="413" t="s">
        <v>34</v>
      </c>
      <c r="B10" s="414"/>
      <c r="C10" s="414"/>
      <c r="D10" s="414"/>
      <c r="E10" s="415"/>
      <c r="F10" s="415"/>
      <c r="G10" s="415"/>
      <c r="H10" s="415"/>
      <c r="I10" s="416"/>
      <c r="J10" s="448"/>
    </row>
    <row r="11" spans="1:10" x14ac:dyDescent="0.2">
      <c r="A11" s="449" t="s">
        <v>429</v>
      </c>
      <c r="B11" s="20">
        <v>467952585.49000001</v>
      </c>
      <c r="C11" s="20">
        <v>8931935.0999999996</v>
      </c>
      <c r="D11" s="20">
        <v>309876693.92000002</v>
      </c>
      <c r="E11" s="20">
        <v>11213832.17</v>
      </c>
      <c r="F11" s="20">
        <v>416888.21</v>
      </c>
      <c r="G11" s="20">
        <v>12557500.52</v>
      </c>
      <c r="H11" s="20">
        <v>51654031.590000004</v>
      </c>
      <c r="I11" s="21">
        <f>B11+G11+F11+E11+D11+H11</f>
        <v>853671531.89999998</v>
      </c>
      <c r="J11" s="425"/>
    </row>
    <row r="12" spans="1:10" x14ac:dyDescent="0.2">
      <c r="A12" s="449" t="s">
        <v>35</v>
      </c>
      <c r="B12" s="20">
        <f t="shared" ref="B12:I12" si="0">SUM(B13:B15)</f>
        <v>3648237.45</v>
      </c>
      <c r="C12" s="20">
        <f t="shared" si="0"/>
        <v>52245.83</v>
      </c>
      <c r="D12" s="20">
        <f t="shared" si="0"/>
        <v>3201232.88</v>
      </c>
      <c r="E12" s="20">
        <f t="shared" si="0"/>
        <v>0</v>
      </c>
      <c r="F12" s="20">
        <f t="shared" si="0"/>
        <v>0</v>
      </c>
      <c r="G12" s="20">
        <f t="shared" si="0"/>
        <v>677352.24</v>
      </c>
      <c r="H12" s="20">
        <f t="shared" si="0"/>
        <v>38548564.370000005</v>
      </c>
      <c r="I12" s="21">
        <f t="shared" si="0"/>
        <v>46075386.940000005</v>
      </c>
      <c r="J12" s="425"/>
    </row>
    <row r="13" spans="1:10" x14ac:dyDescent="0.2">
      <c r="A13" s="450" t="s">
        <v>36</v>
      </c>
      <c r="B13" s="22">
        <v>0</v>
      </c>
      <c r="C13" s="23"/>
      <c r="D13" s="23">
        <v>14982.48</v>
      </c>
      <c r="E13" s="23"/>
      <c r="F13" s="23"/>
      <c r="G13" s="22">
        <v>413682.94</v>
      </c>
      <c r="H13" s="22"/>
      <c r="I13" s="24">
        <f>B13+SUM(D13:H13)</f>
        <v>428665.42</v>
      </c>
      <c r="J13" s="425"/>
    </row>
    <row r="14" spans="1:10" x14ac:dyDescent="0.2">
      <c r="A14" s="450" t="s">
        <v>37</v>
      </c>
      <c r="B14" s="22">
        <v>2843342.45</v>
      </c>
      <c r="C14" s="22">
        <v>52245.83</v>
      </c>
      <c r="D14" s="22">
        <v>73903.570000000007</v>
      </c>
      <c r="E14" s="22"/>
      <c r="F14" s="23"/>
      <c r="G14" s="22">
        <v>215699.3</v>
      </c>
      <c r="H14" s="22">
        <v>42513776.200000003</v>
      </c>
      <c r="I14" s="24">
        <f>B14+SUM(D14:H14)</f>
        <v>45646721.520000003</v>
      </c>
      <c r="J14" s="425"/>
    </row>
    <row r="15" spans="1:10" x14ac:dyDescent="0.2">
      <c r="A15" s="450" t="s">
        <v>365</v>
      </c>
      <c r="B15" s="22">
        <v>804895</v>
      </c>
      <c r="C15" s="23"/>
      <c r="D15" s="22">
        <v>3112346.83</v>
      </c>
      <c r="E15" s="22"/>
      <c r="F15" s="22"/>
      <c r="G15" s="22">
        <v>47970</v>
      </c>
      <c r="H15" s="22">
        <v>-3965211.83</v>
      </c>
      <c r="I15" s="24">
        <f>B15+SUM(D15:H15)</f>
        <v>0</v>
      </c>
      <c r="J15" s="425"/>
    </row>
    <row r="16" spans="1:10" x14ac:dyDescent="0.2">
      <c r="A16" s="449" t="s">
        <v>38</v>
      </c>
      <c r="B16" s="20">
        <f>SUM(B17:B18)</f>
        <v>1277651.1299999999</v>
      </c>
      <c r="C16" s="20">
        <f t="shared" ref="C16:H16" si="1">SUM(C17:C18)</f>
        <v>241760.05</v>
      </c>
      <c r="D16" s="20">
        <f t="shared" si="1"/>
        <v>59809.8</v>
      </c>
      <c r="E16" s="20">
        <f t="shared" si="1"/>
        <v>52099.92</v>
      </c>
      <c r="F16" s="20">
        <f t="shared" si="1"/>
        <v>0</v>
      </c>
      <c r="G16" s="20">
        <f t="shared" si="1"/>
        <v>132168.17000000001</v>
      </c>
      <c r="H16" s="20">
        <f t="shared" si="1"/>
        <v>0</v>
      </c>
      <c r="I16" s="21">
        <f>SUM(I17:I18)</f>
        <v>1521729.02</v>
      </c>
      <c r="J16" s="425"/>
    </row>
    <row r="17" spans="1:10" x14ac:dyDescent="0.2">
      <c r="A17" s="450" t="s">
        <v>39</v>
      </c>
      <c r="B17" s="23"/>
      <c r="C17" s="23"/>
      <c r="D17" s="23">
        <v>59809.8</v>
      </c>
      <c r="E17" s="22">
        <v>52099.92</v>
      </c>
      <c r="F17" s="22"/>
      <c r="G17" s="22">
        <v>67630.070000000007</v>
      </c>
      <c r="H17" s="23"/>
      <c r="I17" s="24">
        <f>B17+SUM(D17:H17)</f>
        <v>179539.79</v>
      </c>
      <c r="J17" s="425"/>
    </row>
    <row r="18" spans="1:10" x14ac:dyDescent="0.2">
      <c r="A18" s="450" t="s">
        <v>37</v>
      </c>
      <c r="B18" s="22">
        <v>1277651.1299999999</v>
      </c>
      <c r="C18" s="22">
        <v>241760.05</v>
      </c>
      <c r="D18" s="22"/>
      <c r="E18" s="22"/>
      <c r="F18" s="23"/>
      <c r="G18" s="22">
        <v>64538.1</v>
      </c>
      <c r="H18" s="22"/>
      <c r="I18" s="24">
        <f>B18+SUM(D18:H18)</f>
        <v>1342189.23</v>
      </c>
      <c r="J18" s="425"/>
    </row>
    <row r="19" spans="1:10" x14ac:dyDescent="0.2">
      <c r="A19" s="449" t="s">
        <v>430</v>
      </c>
      <c r="B19" s="20">
        <f t="shared" ref="B19:I19" si="2">B11+B12-B16</f>
        <v>470323171.81</v>
      </c>
      <c r="C19" s="20">
        <f t="shared" si="2"/>
        <v>8742420.879999999</v>
      </c>
      <c r="D19" s="20">
        <f t="shared" si="2"/>
        <v>313018117</v>
      </c>
      <c r="E19" s="20">
        <f t="shared" si="2"/>
        <v>11161732.25</v>
      </c>
      <c r="F19" s="20">
        <f t="shared" si="2"/>
        <v>416888.21</v>
      </c>
      <c r="G19" s="20">
        <f t="shared" si="2"/>
        <v>13102684.59</v>
      </c>
      <c r="H19" s="20">
        <f t="shared" si="2"/>
        <v>90202595.960000008</v>
      </c>
      <c r="I19" s="21">
        <f t="shared" si="2"/>
        <v>898225189.82000005</v>
      </c>
      <c r="J19" s="425"/>
    </row>
    <row r="20" spans="1:10" x14ac:dyDescent="0.2">
      <c r="A20" s="413" t="s">
        <v>269</v>
      </c>
      <c r="B20" s="415"/>
      <c r="C20" s="415"/>
      <c r="D20" s="415"/>
      <c r="E20" s="415"/>
      <c r="F20" s="415"/>
      <c r="G20" s="415"/>
      <c r="H20" s="415"/>
      <c r="I20" s="416"/>
      <c r="J20" s="425"/>
    </row>
    <row r="21" spans="1:10" x14ac:dyDescent="0.2">
      <c r="A21" s="449" t="s">
        <v>431</v>
      </c>
      <c r="B21" s="20">
        <v>5653185.0599999996</v>
      </c>
      <c r="C21" s="20"/>
      <c r="D21" s="20">
        <v>162765972.30000001</v>
      </c>
      <c r="E21" s="20">
        <v>8012285.7400000002</v>
      </c>
      <c r="F21" s="20">
        <v>416888.21</v>
      </c>
      <c r="G21" s="20">
        <v>12182215.51</v>
      </c>
      <c r="H21" s="20"/>
      <c r="I21" s="21">
        <f>B21+D21+E21+F21+G21</f>
        <v>189030546.82000002</v>
      </c>
      <c r="J21" s="425"/>
    </row>
    <row r="22" spans="1:10" x14ac:dyDescent="0.2">
      <c r="A22" s="449" t="s">
        <v>35</v>
      </c>
      <c r="B22" s="20">
        <f>SUM(B23:B25)</f>
        <v>514494.88</v>
      </c>
      <c r="C22" s="20">
        <f t="shared" ref="C22:I22" si="3">SUM(C23:C25)</f>
        <v>0</v>
      </c>
      <c r="D22" s="20">
        <f t="shared" si="3"/>
        <v>10238172.959999999</v>
      </c>
      <c r="E22" s="20">
        <f t="shared" si="3"/>
        <v>533525.68999999994</v>
      </c>
      <c r="F22" s="20">
        <f t="shared" si="3"/>
        <v>0</v>
      </c>
      <c r="G22" s="20">
        <f t="shared" si="3"/>
        <v>690829.38</v>
      </c>
      <c r="H22" s="20">
        <f t="shared" si="3"/>
        <v>0</v>
      </c>
      <c r="I22" s="21">
        <f t="shared" si="3"/>
        <v>11977022.91</v>
      </c>
      <c r="J22" s="425"/>
    </row>
    <row r="23" spans="1:10" x14ac:dyDescent="0.2">
      <c r="A23" s="450" t="s">
        <v>44</v>
      </c>
      <c r="B23" s="357">
        <v>514494.88</v>
      </c>
      <c r="C23" s="357"/>
      <c r="D23" s="357">
        <v>10237930.859999999</v>
      </c>
      <c r="E23" s="357">
        <v>533525.68999999994</v>
      </c>
      <c r="F23" s="357"/>
      <c r="G23" s="357">
        <v>61447.14</v>
      </c>
      <c r="H23" s="23"/>
      <c r="I23" s="24">
        <f>B23+SUM(D23:H23)</f>
        <v>11347398.57</v>
      </c>
      <c r="J23" s="425"/>
    </row>
    <row r="24" spans="1:10" x14ac:dyDescent="0.2">
      <c r="A24" s="450" t="s">
        <v>37</v>
      </c>
      <c r="B24" s="358"/>
      <c r="C24" s="358"/>
      <c r="D24" s="357">
        <v>242.1</v>
      </c>
      <c r="E24" s="357"/>
      <c r="F24" s="358"/>
      <c r="G24" s="357">
        <v>629382.24</v>
      </c>
      <c r="H24" s="23"/>
      <c r="I24" s="24">
        <f>B24+SUM(D24:H24)</f>
        <v>629624.34</v>
      </c>
      <c r="J24" s="425"/>
    </row>
    <row r="25" spans="1:10" x14ac:dyDescent="0.2">
      <c r="A25" s="450" t="s">
        <v>365</v>
      </c>
      <c r="B25" s="358"/>
      <c r="C25" s="358"/>
      <c r="D25" s="358"/>
      <c r="E25" s="358"/>
      <c r="F25" s="358"/>
      <c r="G25" s="358">
        <v>0</v>
      </c>
      <c r="H25" s="23"/>
      <c r="I25" s="24">
        <f>B25+SUM(D25:H25)</f>
        <v>0</v>
      </c>
      <c r="J25" s="425"/>
    </row>
    <row r="26" spans="1:10" x14ac:dyDescent="0.2">
      <c r="A26" s="449" t="s">
        <v>38</v>
      </c>
      <c r="B26" s="20">
        <f>SUM(B27:B28)</f>
        <v>0</v>
      </c>
      <c r="C26" s="20">
        <f t="shared" ref="C26:I26" si="4">SUM(C27:C28)</f>
        <v>0</v>
      </c>
      <c r="D26" s="20">
        <f t="shared" si="4"/>
        <v>12609.45</v>
      </c>
      <c r="E26" s="20">
        <f t="shared" si="4"/>
        <v>52099.92</v>
      </c>
      <c r="F26" s="20">
        <f t="shared" si="4"/>
        <v>0</v>
      </c>
      <c r="G26" s="20">
        <f t="shared" si="4"/>
        <v>63683.77</v>
      </c>
      <c r="H26" s="20">
        <f t="shared" si="4"/>
        <v>0</v>
      </c>
      <c r="I26" s="21">
        <f t="shared" si="4"/>
        <v>128393.13999999998</v>
      </c>
      <c r="J26" s="425"/>
    </row>
    <row r="27" spans="1:10" x14ac:dyDescent="0.2">
      <c r="A27" s="450" t="s">
        <v>39</v>
      </c>
      <c r="B27" s="22"/>
      <c r="C27" s="22"/>
      <c r="D27" s="22">
        <v>12609.45</v>
      </c>
      <c r="E27" s="22">
        <v>52099.92</v>
      </c>
      <c r="F27" s="22">
        <v>0</v>
      </c>
      <c r="G27" s="22">
        <v>63683.77</v>
      </c>
      <c r="H27" s="22"/>
      <c r="I27" s="24">
        <f>B27+SUM(D27:H27)</f>
        <v>128393.13999999998</v>
      </c>
      <c r="J27" s="425"/>
    </row>
    <row r="28" spans="1:10" x14ac:dyDescent="0.2">
      <c r="A28" s="450" t="s">
        <v>37</v>
      </c>
      <c r="B28" s="23"/>
      <c r="C28" s="23"/>
      <c r="D28" s="22"/>
      <c r="E28" s="22"/>
      <c r="F28" s="23"/>
      <c r="G28" s="22"/>
      <c r="H28" s="22"/>
      <c r="I28" s="24">
        <f>B28+SUM(D28:H28)</f>
        <v>0</v>
      </c>
      <c r="J28" s="425"/>
    </row>
    <row r="29" spans="1:10" x14ac:dyDescent="0.2">
      <c r="A29" s="449" t="s">
        <v>430</v>
      </c>
      <c r="B29" s="20">
        <f>B21+B22-B26</f>
        <v>6167679.9399999995</v>
      </c>
      <c r="C29" s="20">
        <f t="shared" ref="C29:I29" si="5">C21+C22-C26</f>
        <v>0</v>
      </c>
      <c r="D29" s="20">
        <f t="shared" si="5"/>
        <v>172991535.81000003</v>
      </c>
      <c r="E29" s="20">
        <f t="shared" si="5"/>
        <v>8493711.5099999998</v>
      </c>
      <c r="F29" s="20">
        <f t="shared" si="5"/>
        <v>416888.21</v>
      </c>
      <c r="G29" s="20">
        <f t="shared" si="5"/>
        <v>12809361.120000001</v>
      </c>
      <c r="H29" s="20">
        <f t="shared" si="5"/>
        <v>0</v>
      </c>
      <c r="I29" s="21">
        <f t="shared" si="5"/>
        <v>200879176.59000003</v>
      </c>
      <c r="J29" s="425"/>
    </row>
    <row r="30" spans="1:10" x14ac:dyDescent="0.2">
      <c r="A30" s="413" t="s">
        <v>274</v>
      </c>
      <c r="B30" s="415"/>
      <c r="C30" s="415"/>
      <c r="D30" s="415"/>
      <c r="E30" s="415"/>
      <c r="F30" s="415"/>
      <c r="G30" s="415"/>
      <c r="H30" s="415"/>
      <c r="I30" s="416"/>
      <c r="J30" s="425"/>
    </row>
    <row r="31" spans="1:10" x14ac:dyDescent="0.2">
      <c r="A31" s="449" t="s">
        <v>431</v>
      </c>
      <c r="B31" s="20">
        <v>113908.95</v>
      </c>
      <c r="C31" s="20">
        <v>113908.95</v>
      </c>
      <c r="D31" s="20">
        <v>0</v>
      </c>
      <c r="E31" s="20">
        <v>0</v>
      </c>
      <c r="F31" s="20">
        <v>0</v>
      </c>
      <c r="G31" s="20">
        <v>0</v>
      </c>
      <c r="H31" s="20">
        <v>2247081.0099999998</v>
      </c>
      <c r="I31" s="21">
        <f>B31+H31</f>
        <v>2360989.96</v>
      </c>
      <c r="J31" s="425"/>
    </row>
    <row r="32" spans="1:10" x14ac:dyDescent="0.2">
      <c r="A32" s="450" t="s">
        <v>52</v>
      </c>
      <c r="B32" s="22">
        <v>85895.07</v>
      </c>
      <c r="C32" s="22">
        <v>85895.07</v>
      </c>
      <c r="D32" s="22"/>
      <c r="E32" s="22"/>
      <c r="F32" s="22"/>
      <c r="G32" s="22"/>
      <c r="H32" s="23"/>
      <c r="I32" s="24">
        <f>B32+SUM(D32:H32)</f>
        <v>85895.07</v>
      </c>
      <c r="J32" s="425"/>
    </row>
    <row r="33" spans="1:10" x14ac:dyDescent="0.2">
      <c r="A33" s="450" t="s">
        <v>56</v>
      </c>
      <c r="B33" s="25">
        <v>113908.95</v>
      </c>
      <c r="C33" s="25">
        <v>113908.95</v>
      </c>
      <c r="D33" s="25"/>
      <c r="E33" s="25"/>
      <c r="F33" s="25"/>
      <c r="G33" s="25"/>
      <c r="H33" s="25"/>
      <c r="I33" s="24">
        <f>B33+SUM(D33:H33)</f>
        <v>113908.95</v>
      </c>
      <c r="J33" s="425"/>
    </row>
    <row r="34" spans="1:10" x14ac:dyDescent="0.2">
      <c r="A34" s="451" t="s">
        <v>430</v>
      </c>
      <c r="B34" s="26">
        <f>B31+B32-B33</f>
        <v>85895.070000000022</v>
      </c>
      <c r="C34" s="26">
        <f t="shared" ref="C34:I34" si="6">C31+C32-C33</f>
        <v>85895.070000000022</v>
      </c>
      <c r="D34" s="26">
        <f t="shared" si="6"/>
        <v>0</v>
      </c>
      <c r="E34" s="26">
        <f t="shared" si="6"/>
        <v>0</v>
      </c>
      <c r="F34" s="26">
        <f t="shared" si="6"/>
        <v>0</v>
      </c>
      <c r="G34" s="26">
        <f t="shared" si="6"/>
        <v>0</v>
      </c>
      <c r="H34" s="26">
        <f t="shared" si="6"/>
        <v>2247081.0099999998</v>
      </c>
      <c r="I34" s="27">
        <f t="shared" si="6"/>
        <v>2332976.0799999996</v>
      </c>
      <c r="J34" s="425"/>
    </row>
    <row r="35" spans="1:10" x14ac:dyDescent="0.2">
      <c r="A35" s="413" t="s">
        <v>46</v>
      </c>
      <c r="B35" s="414"/>
      <c r="C35" s="414"/>
      <c r="D35" s="414"/>
      <c r="E35" s="414"/>
      <c r="F35" s="414"/>
      <c r="G35" s="414"/>
      <c r="H35" s="414"/>
      <c r="I35" s="416"/>
      <c r="J35" s="425"/>
    </row>
    <row r="36" spans="1:10" x14ac:dyDescent="0.2">
      <c r="A36" s="452" t="s">
        <v>431</v>
      </c>
      <c r="B36" s="28">
        <f t="shared" ref="B36:I36" si="7">B11-B21-B31</f>
        <v>462185491.48000002</v>
      </c>
      <c r="C36" s="28">
        <f t="shared" si="7"/>
        <v>8818026.1500000004</v>
      </c>
      <c r="D36" s="28">
        <f t="shared" si="7"/>
        <v>147110721.62</v>
      </c>
      <c r="E36" s="28">
        <f t="shared" si="7"/>
        <v>3201546.4299999997</v>
      </c>
      <c r="F36" s="28">
        <f t="shared" si="7"/>
        <v>0</v>
      </c>
      <c r="G36" s="28">
        <f t="shared" si="7"/>
        <v>375285.00999999978</v>
      </c>
      <c r="H36" s="28">
        <f t="shared" si="7"/>
        <v>49406950.580000006</v>
      </c>
      <c r="I36" s="29">
        <f t="shared" si="7"/>
        <v>662279995.11999989</v>
      </c>
      <c r="J36" s="425"/>
    </row>
    <row r="37" spans="1:10" ht="13.5" thickBot="1" x14ac:dyDescent="0.25">
      <c r="A37" s="453" t="s">
        <v>430</v>
      </c>
      <c r="B37" s="30">
        <f>B19-B29-B34</f>
        <v>464069596.80000001</v>
      </c>
      <c r="C37" s="30">
        <f t="shared" ref="C37:I37" si="8">C19-C29-C34</f>
        <v>8656525.8099999987</v>
      </c>
      <c r="D37" s="30">
        <f t="shared" si="8"/>
        <v>140026581.18999997</v>
      </c>
      <c r="E37" s="30">
        <f t="shared" si="8"/>
        <v>2668020.7400000002</v>
      </c>
      <c r="F37" s="30">
        <f t="shared" si="8"/>
        <v>0</v>
      </c>
      <c r="G37" s="30">
        <f t="shared" si="8"/>
        <v>293323.46999999881</v>
      </c>
      <c r="H37" s="30">
        <f t="shared" si="8"/>
        <v>87955514.950000003</v>
      </c>
      <c r="I37" s="31">
        <f t="shared" si="8"/>
        <v>695013037.14999998</v>
      </c>
      <c r="J37" s="425"/>
    </row>
    <row r="38" spans="1:10" ht="14.25" x14ac:dyDescent="0.2">
      <c r="A38" s="454" t="s">
        <v>357</v>
      </c>
      <c r="B38" s="454"/>
      <c r="C38" s="455"/>
      <c r="D38" s="455"/>
      <c r="E38" s="425"/>
      <c r="F38" s="425"/>
      <c r="G38" s="425"/>
      <c r="H38" s="425"/>
      <c r="I38" s="425"/>
      <c r="J38" s="425"/>
    </row>
    <row r="39" spans="1:10" ht="14.25" thickBot="1" x14ac:dyDescent="0.25">
      <c r="A39" s="456"/>
      <c r="B39" s="456"/>
      <c r="C39" s="455"/>
      <c r="D39" s="455"/>
      <c r="E39" s="425"/>
      <c r="F39" s="425"/>
      <c r="G39" s="425"/>
      <c r="H39" s="425"/>
      <c r="I39" s="425"/>
      <c r="J39" s="425"/>
    </row>
    <row r="40" spans="1:10" ht="21.75" customHeight="1" x14ac:dyDescent="0.2">
      <c r="A40" s="457" t="s">
        <v>268</v>
      </c>
      <c r="B40" s="458"/>
      <c r="C40" s="459" t="s">
        <v>271</v>
      </c>
      <c r="D40" s="455"/>
      <c r="E40" s="425"/>
      <c r="F40" s="425"/>
      <c r="G40" s="425"/>
      <c r="H40" s="425"/>
      <c r="I40" s="425"/>
      <c r="J40" s="425"/>
    </row>
    <row r="41" spans="1:10" ht="13.5" customHeight="1" x14ac:dyDescent="0.2">
      <c r="A41" s="460"/>
      <c r="B41" s="461"/>
      <c r="C41" s="462"/>
      <c r="D41" s="455"/>
      <c r="E41" s="425"/>
      <c r="F41" s="425"/>
      <c r="G41" s="425"/>
      <c r="H41" s="425"/>
      <c r="I41" s="425"/>
      <c r="J41" s="425"/>
    </row>
    <row r="42" spans="1:10" ht="29.25" customHeight="1" x14ac:dyDescent="0.2">
      <c r="A42" s="463"/>
      <c r="B42" s="464"/>
      <c r="C42" s="465"/>
      <c r="D42" s="455"/>
      <c r="E42" s="425"/>
      <c r="F42" s="425"/>
      <c r="G42" s="425"/>
      <c r="H42" s="425"/>
      <c r="I42" s="425"/>
      <c r="J42" s="425"/>
    </row>
    <row r="43" spans="1:10" ht="15" x14ac:dyDescent="0.3">
      <c r="A43" s="466" t="s">
        <v>34</v>
      </c>
      <c r="B43" s="467"/>
      <c r="C43" s="468"/>
      <c r="D43" s="455"/>
      <c r="E43" s="425"/>
      <c r="F43" s="425"/>
      <c r="G43" s="425"/>
      <c r="H43" s="425"/>
      <c r="I43" s="425"/>
      <c r="J43" s="425"/>
    </row>
    <row r="44" spans="1:10" ht="15" x14ac:dyDescent="0.3">
      <c r="A44" s="469" t="s">
        <v>429</v>
      </c>
      <c r="B44" s="470"/>
      <c r="C44" s="471">
        <v>2228120.33</v>
      </c>
      <c r="D44" s="455"/>
      <c r="E44" s="425"/>
      <c r="F44" s="425"/>
      <c r="G44" s="425"/>
      <c r="H44" s="425"/>
      <c r="I44" s="425"/>
      <c r="J44" s="425"/>
    </row>
    <row r="45" spans="1:10" ht="15" x14ac:dyDescent="0.3">
      <c r="A45" s="472" t="s">
        <v>35</v>
      </c>
      <c r="B45" s="473"/>
      <c r="C45" s="474">
        <f>SUM(C46:C47)</f>
        <v>164927.17000000001</v>
      </c>
      <c r="D45" s="455"/>
      <c r="E45" s="425"/>
      <c r="F45" s="425"/>
      <c r="G45" s="425"/>
      <c r="H45" s="425"/>
      <c r="I45" s="425"/>
      <c r="J45" s="425"/>
    </row>
    <row r="46" spans="1:10" ht="15" x14ac:dyDescent="0.3">
      <c r="A46" s="475" t="s">
        <v>36</v>
      </c>
      <c r="B46" s="476"/>
      <c r="C46" s="477">
        <v>164927.17000000001</v>
      </c>
      <c r="D46" s="455"/>
      <c r="E46" s="425"/>
      <c r="F46" s="425"/>
      <c r="G46" s="425"/>
      <c r="H46" s="425"/>
      <c r="I46" s="425"/>
      <c r="J46" s="425"/>
    </row>
    <row r="47" spans="1:10" ht="15" x14ac:dyDescent="0.3">
      <c r="A47" s="475" t="s">
        <v>37</v>
      </c>
      <c r="B47" s="476"/>
      <c r="C47" s="477"/>
      <c r="D47" s="455"/>
      <c r="E47" s="425"/>
      <c r="F47" s="425"/>
      <c r="G47" s="425"/>
      <c r="H47" s="425"/>
      <c r="I47" s="425"/>
      <c r="J47" s="425"/>
    </row>
    <row r="48" spans="1:10" ht="15" x14ac:dyDescent="0.3">
      <c r="A48" s="472" t="s">
        <v>38</v>
      </c>
      <c r="B48" s="473"/>
      <c r="C48" s="474">
        <f>SUM(C49:C50)</f>
        <v>0</v>
      </c>
      <c r="D48" s="455"/>
      <c r="E48" s="425"/>
      <c r="F48" s="425"/>
      <c r="G48" s="425"/>
      <c r="H48" s="425"/>
      <c r="I48" s="425"/>
      <c r="J48" s="425"/>
    </row>
    <row r="49" spans="1:10" ht="15" x14ac:dyDescent="0.3">
      <c r="A49" s="475" t="s">
        <v>39</v>
      </c>
      <c r="B49" s="476"/>
      <c r="C49" s="477"/>
      <c r="D49" s="455"/>
      <c r="E49" s="425"/>
      <c r="F49" s="425"/>
      <c r="G49" s="425"/>
      <c r="H49" s="425"/>
      <c r="I49" s="425"/>
      <c r="J49" s="425"/>
    </row>
    <row r="50" spans="1:10" ht="15" x14ac:dyDescent="0.3">
      <c r="A50" s="475" t="s">
        <v>37</v>
      </c>
      <c r="B50" s="476"/>
      <c r="C50" s="477"/>
      <c r="D50" s="455"/>
      <c r="E50" s="425"/>
      <c r="F50" s="425"/>
      <c r="G50" s="425"/>
      <c r="H50" s="425"/>
      <c r="I50" s="425"/>
      <c r="J50" s="425"/>
    </row>
    <row r="51" spans="1:10" ht="15" x14ac:dyDescent="0.3">
      <c r="A51" s="472" t="s">
        <v>432</v>
      </c>
      <c r="B51" s="473"/>
      <c r="C51" s="474">
        <f>C44+C45-C48</f>
        <v>2393047.5</v>
      </c>
      <c r="D51" s="455"/>
      <c r="E51" s="425"/>
      <c r="F51" s="425"/>
      <c r="G51" s="425"/>
      <c r="H51" s="425"/>
      <c r="I51" s="425"/>
      <c r="J51" s="425"/>
    </row>
    <row r="52" spans="1:10" ht="15" x14ac:dyDescent="0.3">
      <c r="A52" s="466" t="s">
        <v>269</v>
      </c>
      <c r="B52" s="467"/>
      <c r="C52" s="468"/>
      <c r="D52" s="455"/>
      <c r="E52" s="425"/>
      <c r="F52" s="425"/>
      <c r="G52" s="425"/>
      <c r="H52" s="425"/>
      <c r="I52" s="425"/>
      <c r="J52" s="425"/>
    </row>
    <row r="53" spans="1:10" ht="15" x14ac:dyDescent="0.3">
      <c r="A53" s="469" t="s">
        <v>431</v>
      </c>
      <c r="B53" s="470"/>
      <c r="C53" s="471">
        <v>2228120.33</v>
      </c>
      <c r="D53" s="455"/>
      <c r="E53" s="425"/>
      <c r="F53" s="425"/>
      <c r="G53" s="425"/>
      <c r="H53" s="425"/>
      <c r="I53" s="425"/>
      <c r="J53" s="425"/>
    </row>
    <row r="54" spans="1:10" ht="15" x14ac:dyDescent="0.3">
      <c r="A54" s="472" t="s">
        <v>35</v>
      </c>
      <c r="B54" s="473"/>
      <c r="C54" s="474">
        <f>SUM(C55:C56)</f>
        <v>164927.17000000001</v>
      </c>
      <c r="D54" s="455"/>
      <c r="E54" s="425"/>
      <c r="F54" s="425"/>
      <c r="G54" s="425"/>
      <c r="H54" s="425"/>
      <c r="I54" s="425"/>
      <c r="J54" s="425"/>
    </row>
    <row r="55" spans="1:10" ht="15" x14ac:dyDescent="0.3">
      <c r="A55" s="475" t="s">
        <v>44</v>
      </c>
      <c r="B55" s="476"/>
      <c r="C55" s="477"/>
      <c r="D55" s="455"/>
      <c r="E55" s="425"/>
      <c r="F55" s="425"/>
      <c r="G55" s="425"/>
      <c r="H55" s="425"/>
      <c r="I55" s="425"/>
      <c r="J55" s="425"/>
    </row>
    <row r="56" spans="1:10" ht="15" x14ac:dyDescent="0.3">
      <c r="A56" s="475" t="s">
        <v>37</v>
      </c>
      <c r="B56" s="476"/>
      <c r="C56" s="477">
        <v>164927.17000000001</v>
      </c>
      <c r="D56" s="455"/>
      <c r="E56" s="425"/>
      <c r="F56" s="425"/>
      <c r="G56" s="425"/>
      <c r="H56" s="425"/>
      <c r="I56" s="425"/>
      <c r="J56" s="425"/>
    </row>
    <row r="57" spans="1:10" ht="15" x14ac:dyDescent="0.3">
      <c r="A57" s="472" t="s">
        <v>38</v>
      </c>
      <c r="B57" s="473"/>
      <c r="C57" s="474">
        <f>SUM(C58:C59)</f>
        <v>0</v>
      </c>
      <c r="D57" s="455"/>
      <c r="E57" s="425"/>
      <c r="F57" s="425"/>
      <c r="G57" s="425"/>
      <c r="H57" s="425"/>
      <c r="I57" s="425"/>
      <c r="J57" s="425"/>
    </row>
    <row r="58" spans="1:10" ht="15" x14ac:dyDescent="0.3">
      <c r="A58" s="475" t="s">
        <v>39</v>
      </c>
      <c r="B58" s="476"/>
      <c r="C58" s="477"/>
      <c r="D58" s="455"/>
      <c r="E58" s="425"/>
      <c r="F58" s="425"/>
      <c r="G58" s="425"/>
      <c r="H58" s="425"/>
      <c r="I58" s="425"/>
      <c r="J58" s="425"/>
    </row>
    <row r="59" spans="1:10" ht="15" x14ac:dyDescent="0.3">
      <c r="A59" s="478" t="s">
        <v>37</v>
      </c>
      <c r="B59" s="479"/>
      <c r="C59" s="480"/>
      <c r="D59" s="455"/>
      <c r="E59" s="425"/>
      <c r="F59" s="425"/>
      <c r="G59" s="425"/>
      <c r="H59" s="425"/>
      <c r="I59" s="425"/>
      <c r="J59" s="425"/>
    </row>
    <row r="60" spans="1:10" ht="15" x14ac:dyDescent="0.3">
      <c r="A60" s="481" t="s">
        <v>430</v>
      </c>
      <c r="B60" s="482"/>
      <c r="C60" s="483">
        <f>C53+C54-C57</f>
        <v>2393047.5</v>
      </c>
      <c r="D60" s="455"/>
      <c r="E60" s="425"/>
      <c r="F60" s="425"/>
      <c r="G60" s="425"/>
      <c r="H60" s="425"/>
      <c r="I60" s="425"/>
      <c r="J60" s="425"/>
    </row>
    <row r="61" spans="1:10" ht="15" x14ac:dyDescent="0.2">
      <c r="A61" s="484" t="s">
        <v>274</v>
      </c>
      <c r="B61" s="485"/>
      <c r="C61" s="468"/>
      <c r="D61" s="455"/>
      <c r="E61" s="425"/>
      <c r="F61" s="425"/>
      <c r="G61" s="425"/>
      <c r="H61" s="425"/>
      <c r="I61" s="425"/>
      <c r="J61" s="425"/>
    </row>
    <row r="62" spans="1:10" ht="15" x14ac:dyDescent="0.3">
      <c r="A62" s="469" t="s">
        <v>431</v>
      </c>
      <c r="B62" s="470"/>
      <c r="C62" s="471"/>
      <c r="D62" s="455"/>
      <c r="E62" s="425"/>
      <c r="F62" s="425"/>
      <c r="G62" s="425"/>
      <c r="H62" s="425"/>
      <c r="I62" s="425"/>
      <c r="J62" s="425"/>
    </row>
    <row r="63" spans="1:10" ht="15" x14ac:dyDescent="0.3">
      <c r="A63" s="486" t="s">
        <v>52</v>
      </c>
      <c r="B63" s="487"/>
      <c r="C63" s="488"/>
      <c r="D63" s="455"/>
      <c r="E63" s="425"/>
      <c r="F63" s="425"/>
      <c r="G63" s="425"/>
      <c r="H63" s="425"/>
      <c r="I63" s="425"/>
      <c r="J63" s="425"/>
    </row>
    <row r="64" spans="1:10" ht="15" x14ac:dyDescent="0.3">
      <c r="A64" s="486" t="s">
        <v>56</v>
      </c>
      <c r="B64" s="487"/>
      <c r="C64" s="488"/>
      <c r="D64" s="455"/>
      <c r="E64" s="425"/>
      <c r="F64" s="425"/>
      <c r="G64" s="425"/>
      <c r="H64" s="425"/>
      <c r="I64" s="425"/>
      <c r="J64" s="425"/>
    </row>
    <row r="65" spans="1:10" ht="15" x14ac:dyDescent="0.3">
      <c r="A65" s="489" t="s">
        <v>432</v>
      </c>
      <c r="B65" s="490"/>
      <c r="C65" s="491">
        <f>C62+C63-C64</f>
        <v>0</v>
      </c>
      <c r="D65" s="455"/>
      <c r="E65" s="425"/>
      <c r="F65" s="425"/>
      <c r="G65" s="425"/>
      <c r="H65" s="425"/>
      <c r="I65" s="425"/>
      <c r="J65" s="425"/>
    </row>
    <row r="66" spans="1:10" ht="15" x14ac:dyDescent="0.3">
      <c r="A66" s="466" t="s">
        <v>46</v>
      </c>
      <c r="B66" s="467"/>
      <c r="C66" s="468"/>
      <c r="D66" s="455"/>
      <c r="E66" s="425"/>
      <c r="F66" s="425"/>
      <c r="G66" s="425"/>
      <c r="H66" s="425"/>
      <c r="I66" s="425"/>
      <c r="J66" s="425"/>
    </row>
    <row r="67" spans="1:10" ht="15" x14ac:dyDescent="0.3">
      <c r="A67" s="469" t="s">
        <v>431</v>
      </c>
      <c r="B67" s="470"/>
      <c r="C67" s="471">
        <f>C44-C53-C62</f>
        <v>0</v>
      </c>
      <c r="D67" s="455"/>
      <c r="E67" s="425"/>
      <c r="F67" s="425"/>
      <c r="G67" s="425"/>
      <c r="H67" s="425"/>
      <c r="I67" s="425"/>
      <c r="J67" s="425"/>
    </row>
    <row r="68" spans="1:10" ht="15.75" thickBot="1" x14ac:dyDescent="0.35">
      <c r="A68" s="492" t="s">
        <v>430</v>
      </c>
      <c r="B68" s="493"/>
      <c r="C68" s="494">
        <f>C51-C60-C65</f>
        <v>0</v>
      </c>
      <c r="D68" s="455"/>
      <c r="E68" s="425"/>
      <c r="F68" s="425"/>
      <c r="G68" s="425"/>
      <c r="H68" s="425"/>
      <c r="I68" s="425"/>
      <c r="J68" s="425"/>
    </row>
    <row r="69" spans="1:10" x14ac:dyDescent="0.2">
      <c r="A69" s="425"/>
      <c r="B69" s="425"/>
      <c r="C69" s="425"/>
      <c r="D69" s="425"/>
      <c r="E69" s="425"/>
      <c r="F69" s="425"/>
      <c r="G69" s="425"/>
      <c r="H69" s="425"/>
      <c r="I69" s="425"/>
      <c r="J69" s="425"/>
    </row>
    <row r="70" spans="1:10" x14ac:dyDescent="0.2">
      <c r="A70" s="425"/>
      <c r="B70" s="425"/>
      <c r="C70" s="425"/>
      <c r="D70" s="425"/>
      <c r="E70" s="425"/>
      <c r="F70" s="425"/>
      <c r="G70" s="425"/>
      <c r="H70" s="425"/>
      <c r="I70" s="425"/>
      <c r="J70" s="425"/>
    </row>
    <row r="71" spans="1:10" x14ac:dyDescent="0.2">
      <c r="A71" s="425"/>
      <c r="B71" s="425"/>
      <c r="C71" s="425"/>
      <c r="D71" s="425"/>
      <c r="E71" s="425"/>
      <c r="F71" s="425"/>
      <c r="G71" s="425"/>
      <c r="H71" s="425"/>
      <c r="I71" s="425"/>
      <c r="J71" s="425"/>
    </row>
    <row r="72" spans="1:10" x14ac:dyDescent="0.2">
      <c r="A72" s="425"/>
      <c r="B72" s="425"/>
      <c r="C72" s="425"/>
      <c r="D72" s="425"/>
      <c r="E72" s="425"/>
      <c r="F72" s="425"/>
      <c r="G72" s="425"/>
      <c r="H72" s="425"/>
      <c r="I72" s="425"/>
      <c r="J72" s="425"/>
    </row>
    <row r="73" spans="1:10" x14ac:dyDescent="0.2">
      <c r="A73" s="425"/>
      <c r="B73" s="425"/>
      <c r="C73" s="425"/>
      <c r="D73" s="425"/>
      <c r="E73" s="425"/>
      <c r="F73" s="425"/>
      <c r="G73" s="425"/>
      <c r="H73" s="425"/>
      <c r="I73" s="425"/>
      <c r="J73" s="425"/>
    </row>
    <row r="74" spans="1:10" x14ac:dyDescent="0.2">
      <c r="A74" s="425"/>
      <c r="B74" s="425"/>
      <c r="C74" s="425"/>
      <c r="D74" s="425"/>
      <c r="E74" s="425"/>
      <c r="F74" s="425"/>
      <c r="G74" s="425"/>
      <c r="H74" s="425"/>
      <c r="I74" s="425"/>
      <c r="J74" s="425"/>
    </row>
    <row r="75" spans="1:10" x14ac:dyDescent="0.2">
      <c r="A75" s="425"/>
      <c r="B75" s="425"/>
      <c r="C75" s="425"/>
      <c r="D75" s="425"/>
      <c r="E75" s="425"/>
      <c r="F75" s="425"/>
      <c r="G75" s="425"/>
      <c r="H75" s="425"/>
      <c r="I75" s="425"/>
      <c r="J75" s="425"/>
    </row>
    <row r="76" spans="1:10" ht="15" x14ac:dyDescent="0.25">
      <c r="A76" s="495" t="s">
        <v>356</v>
      </c>
      <c r="B76" s="496"/>
      <c r="C76" s="496"/>
      <c r="D76" s="496"/>
      <c r="E76" s="496"/>
      <c r="F76" s="455"/>
      <c r="G76" s="455"/>
      <c r="H76" s="425"/>
      <c r="I76" s="425"/>
      <c r="J76" s="425"/>
    </row>
    <row r="77" spans="1:10" ht="14.25" thickBot="1" x14ac:dyDescent="0.25">
      <c r="A77" s="497"/>
      <c r="B77" s="498"/>
      <c r="C77" s="498"/>
      <c r="D77" s="498"/>
      <c r="E77" s="498"/>
      <c r="F77" s="455"/>
      <c r="G77" s="455"/>
      <c r="H77" s="425"/>
      <c r="I77" s="425"/>
      <c r="J77" s="425"/>
    </row>
    <row r="78" spans="1:10" ht="153.75" thickBot="1" x14ac:dyDescent="0.25">
      <c r="A78" s="499" t="s">
        <v>111</v>
      </c>
      <c r="B78" s="500" t="s">
        <v>276</v>
      </c>
      <c r="C78" s="500" t="s">
        <v>277</v>
      </c>
      <c r="D78" s="500" t="s">
        <v>278</v>
      </c>
      <c r="E78" s="501" t="s">
        <v>256</v>
      </c>
      <c r="F78" s="455"/>
      <c r="G78" s="455"/>
      <c r="H78" s="425"/>
      <c r="I78" s="425"/>
      <c r="J78" s="425"/>
    </row>
    <row r="79" spans="1:10" ht="14.25" thickBot="1" x14ac:dyDescent="0.25">
      <c r="A79" s="502" t="s">
        <v>34</v>
      </c>
      <c r="B79" s="503"/>
      <c r="C79" s="503"/>
      <c r="D79" s="503"/>
      <c r="E79" s="504"/>
      <c r="F79" s="455"/>
      <c r="G79" s="455"/>
      <c r="H79" s="425"/>
      <c r="I79" s="425"/>
      <c r="J79" s="425"/>
    </row>
    <row r="80" spans="1:10" ht="25.5" x14ac:dyDescent="0.3">
      <c r="A80" s="505" t="s">
        <v>433</v>
      </c>
      <c r="B80" s="506">
        <v>6944.06</v>
      </c>
      <c r="C80" s="506">
        <v>13420</v>
      </c>
      <c r="D80" s="506"/>
      <c r="E80" s="507">
        <f>B80+C80+D80</f>
        <v>20364.060000000001</v>
      </c>
      <c r="F80" s="508"/>
      <c r="G80" s="509"/>
      <c r="H80" s="425"/>
      <c r="I80" s="425"/>
      <c r="J80" s="425"/>
    </row>
    <row r="81" spans="1:10" ht="13.5" x14ac:dyDescent="0.2">
      <c r="A81" s="510" t="s">
        <v>52</v>
      </c>
      <c r="B81" s="511">
        <f>SUM(B82:B83)</f>
        <v>0</v>
      </c>
      <c r="C81" s="511">
        <f>SUM(C82:C83)</f>
        <v>0</v>
      </c>
      <c r="D81" s="511">
        <f>SUM(D82:D83)</f>
        <v>0</v>
      </c>
      <c r="E81" s="512">
        <f>SUM(E82:E83)</f>
        <v>0</v>
      </c>
      <c r="F81" s="455"/>
      <c r="G81" s="455"/>
      <c r="H81" s="425"/>
      <c r="I81" s="425"/>
      <c r="J81" s="425"/>
    </row>
    <row r="82" spans="1:10" ht="13.5" x14ac:dyDescent="0.2">
      <c r="A82" s="513" t="s">
        <v>262</v>
      </c>
      <c r="B82" s="514"/>
      <c r="C82" s="514"/>
      <c r="D82" s="514"/>
      <c r="E82" s="515">
        <f>B82+C82+D82</f>
        <v>0</v>
      </c>
      <c r="F82" s="455"/>
      <c r="G82" s="455"/>
      <c r="H82" s="425"/>
      <c r="I82" s="425"/>
      <c r="J82" s="425"/>
    </row>
    <row r="83" spans="1:10" ht="13.5" x14ac:dyDescent="0.2">
      <c r="A83" s="513" t="s">
        <v>279</v>
      </c>
      <c r="B83" s="514"/>
      <c r="C83" s="514"/>
      <c r="D83" s="514"/>
      <c r="E83" s="515">
        <f>B83+C83+D83</f>
        <v>0</v>
      </c>
      <c r="F83" s="455"/>
      <c r="G83" s="455"/>
      <c r="H83" s="425"/>
      <c r="I83" s="425"/>
      <c r="J83" s="425"/>
    </row>
    <row r="84" spans="1:10" ht="13.5" x14ac:dyDescent="0.2">
      <c r="A84" s="510" t="s">
        <v>56</v>
      </c>
      <c r="B84" s="511">
        <f>SUM(B85:B87)</f>
        <v>0</v>
      </c>
      <c r="C84" s="511">
        <f>SUM(C85:C87)</f>
        <v>0</v>
      </c>
      <c r="D84" s="511">
        <f>SUM(D85:D87)</f>
        <v>0</v>
      </c>
      <c r="E84" s="512">
        <f>SUM(E85:E87)</f>
        <v>0</v>
      </c>
      <c r="F84" s="455"/>
      <c r="G84" s="455"/>
      <c r="H84" s="425"/>
      <c r="I84" s="425"/>
      <c r="J84" s="425"/>
    </row>
    <row r="85" spans="1:10" ht="13.5" x14ac:dyDescent="0.2">
      <c r="A85" s="513" t="s">
        <v>263</v>
      </c>
      <c r="B85" s="514"/>
      <c r="C85" s="514"/>
      <c r="D85" s="514"/>
      <c r="E85" s="515">
        <f>B85+C85+D85</f>
        <v>0</v>
      </c>
      <c r="F85" s="455"/>
      <c r="G85" s="455"/>
      <c r="H85" s="425"/>
      <c r="I85" s="425"/>
      <c r="J85" s="425"/>
    </row>
    <row r="86" spans="1:10" ht="13.5" x14ac:dyDescent="0.2">
      <c r="A86" s="513" t="s">
        <v>264</v>
      </c>
      <c r="B86" s="514"/>
      <c r="C86" s="514"/>
      <c r="D86" s="514"/>
      <c r="E86" s="515">
        <f>B86+C86+D86</f>
        <v>0</v>
      </c>
      <c r="F86" s="455"/>
      <c r="G86" s="455"/>
      <c r="H86" s="425"/>
      <c r="I86" s="425"/>
      <c r="J86" s="425"/>
    </row>
    <row r="87" spans="1:10" ht="13.5" x14ac:dyDescent="0.2">
      <c r="A87" s="516" t="s">
        <v>280</v>
      </c>
      <c r="B87" s="514"/>
      <c r="C87" s="514"/>
      <c r="D87" s="514"/>
      <c r="E87" s="515">
        <f>B87+C87+D87</f>
        <v>0</v>
      </c>
      <c r="F87" s="455"/>
      <c r="G87" s="455"/>
      <c r="H87" s="425"/>
      <c r="I87" s="425"/>
      <c r="J87" s="425"/>
    </row>
    <row r="88" spans="1:10" ht="26.25" thickBot="1" x14ac:dyDescent="0.25">
      <c r="A88" s="517" t="s">
        <v>434</v>
      </c>
      <c r="B88" s="518">
        <f>B80+B81-B84</f>
        <v>6944.06</v>
      </c>
      <c r="C88" s="518">
        <f>C80+C81-C84</f>
        <v>13420</v>
      </c>
      <c r="D88" s="518">
        <f>D80+D81-D84</f>
        <v>0</v>
      </c>
      <c r="E88" s="519">
        <f>E80+E81-E84</f>
        <v>20364.060000000001</v>
      </c>
      <c r="F88" s="455"/>
      <c r="G88" s="455"/>
      <c r="H88" s="425"/>
      <c r="I88" s="425"/>
      <c r="J88" s="425"/>
    </row>
    <row r="89" spans="1:10" ht="14.25" thickBot="1" x14ac:dyDescent="0.25">
      <c r="A89" s="520" t="s">
        <v>265</v>
      </c>
      <c r="B89" s="521"/>
      <c r="C89" s="521"/>
      <c r="D89" s="521"/>
      <c r="E89" s="522"/>
      <c r="F89" s="455"/>
      <c r="G89" s="455"/>
      <c r="H89" s="425"/>
      <c r="I89" s="425"/>
      <c r="J89" s="425"/>
    </row>
    <row r="90" spans="1:10" ht="13.5" x14ac:dyDescent="0.2">
      <c r="A90" s="505" t="s">
        <v>435</v>
      </c>
      <c r="B90" s="506"/>
      <c r="C90" s="506"/>
      <c r="D90" s="506"/>
      <c r="E90" s="507">
        <f>B90+C90+D90</f>
        <v>0</v>
      </c>
      <c r="F90" s="455"/>
      <c r="G90" s="455"/>
      <c r="H90" s="425"/>
      <c r="I90" s="425"/>
      <c r="J90" s="425"/>
    </row>
    <row r="91" spans="1:10" ht="13.5" x14ac:dyDescent="0.2">
      <c r="A91" s="510" t="s">
        <v>52</v>
      </c>
      <c r="B91" s="523"/>
      <c r="C91" s="523"/>
      <c r="D91" s="523"/>
      <c r="E91" s="512">
        <f>SUM(B91:D91)</f>
        <v>0</v>
      </c>
      <c r="F91" s="455"/>
      <c r="G91" s="455"/>
      <c r="H91" s="425"/>
      <c r="I91" s="425"/>
      <c r="J91" s="425"/>
    </row>
    <row r="92" spans="1:10" ht="13.5" x14ac:dyDescent="0.2">
      <c r="A92" s="510" t="s">
        <v>56</v>
      </c>
      <c r="B92" s="523"/>
      <c r="C92" s="523"/>
      <c r="D92" s="523"/>
      <c r="E92" s="512">
        <f>SUM(B92:D92)</f>
        <v>0</v>
      </c>
      <c r="F92" s="455"/>
      <c r="G92" s="455"/>
      <c r="H92" s="425"/>
      <c r="I92" s="425"/>
      <c r="J92" s="425"/>
    </row>
    <row r="93" spans="1:10" ht="37.5" customHeight="1" thickBot="1" x14ac:dyDescent="0.25">
      <c r="A93" s="517" t="s">
        <v>436</v>
      </c>
      <c r="B93" s="518">
        <f>B90+B91-B92</f>
        <v>0</v>
      </c>
      <c r="C93" s="518">
        <f>C90+C91-C92</f>
        <v>0</v>
      </c>
      <c r="D93" s="518">
        <f>D90+D91-D92</f>
        <v>0</v>
      </c>
      <c r="E93" s="519">
        <f>E90+E91-E92</f>
        <v>0</v>
      </c>
      <c r="F93" s="455"/>
      <c r="G93" s="455"/>
      <c r="H93" s="425"/>
      <c r="I93" s="425"/>
      <c r="J93" s="425"/>
    </row>
    <row r="94" spans="1:10" ht="13.5" thickBot="1" x14ac:dyDescent="0.25">
      <c r="A94" s="524" t="s">
        <v>46</v>
      </c>
      <c r="B94" s="525"/>
      <c r="C94" s="525"/>
      <c r="D94" s="525"/>
      <c r="E94" s="526"/>
      <c r="F94" s="425"/>
      <c r="G94" s="425"/>
      <c r="H94" s="425"/>
      <c r="I94" s="425"/>
      <c r="J94" s="425"/>
    </row>
    <row r="95" spans="1:10" x14ac:dyDescent="0.2">
      <c r="A95" s="527" t="s">
        <v>185</v>
      </c>
      <c r="B95" s="528">
        <f>B80-B90</f>
        <v>6944.06</v>
      </c>
      <c r="C95" s="528">
        <f>C80-C90</f>
        <v>13420</v>
      </c>
      <c r="D95" s="528">
        <f>D80-D90</f>
        <v>0</v>
      </c>
      <c r="E95" s="528">
        <f>E80-E90</f>
        <v>20364.060000000001</v>
      </c>
      <c r="F95" s="425"/>
      <c r="G95" s="425"/>
      <c r="H95" s="425"/>
      <c r="I95" s="425"/>
      <c r="J95" s="425"/>
    </row>
    <row r="96" spans="1:10" ht="13.5" thickBot="1" x14ac:dyDescent="0.25">
      <c r="A96" s="529" t="s">
        <v>186</v>
      </c>
      <c r="B96" s="530">
        <f>B88-B93</f>
        <v>6944.06</v>
      </c>
      <c r="C96" s="530">
        <f>C88-C93</f>
        <v>13420</v>
      </c>
      <c r="D96" s="530">
        <f>D88-D93</f>
        <v>0</v>
      </c>
      <c r="E96" s="530">
        <f>E88-E93</f>
        <v>20364.060000000001</v>
      </c>
      <c r="F96" s="425"/>
      <c r="G96" s="425"/>
      <c r="H96" s="425"/>
      <c r="I96" s="425"/>
      <c r="J96" s="425"/>
    </row>
    <row r="97" spans="1:10" x14ac:dyDescent="0.2">
      <c r="A97" s="425"/>
      <c r="B97" s="425"/>
      <c r="C97" s="425"/>
      <c r="D97" s="425"/>
      <c r="E97" s="425"/>
      <c r="F97" s="425"/>
      <c r="G97" s="425"/>
      <c r="H97" s="425"/>
      <c r="I97" s="425"/>
      <c r="J97" s="425"/>
    </row>
    <row r="98" spans="1:10" x14ac:dyDescent="0.2">
      <c r="A98" s="425"/>
      <c r="B98" s="425"/>
      <c r="C98" s="425"/>
      <c r="D98" s="425"/>
      <c r="E98" s="425"/>
      <c r="F98" s="425"/>
      <c r="G98" s="425"/>
      <c r="H98" s="425"/>
      <c r="I98" s="425"/>
      <c r="J98" s="425"/>
    </row>
    <row r="99" spans="1:10" x14ac:dyDescent="0.2">
      <c r="A99" s="425"/>
      <c r="B99" s="425"/>
      <c r="C99" s="425"/>
      <c r="D99" s="425"/>
      <c r="E99" s="425"/>
      <c r="F99" s="425"/>
      <c r="G99" s="425"/>
      <c r="H99" s="425"/>
      <c r="I99" s="425"/>
      <c r="J99" s="425"/>
    </row>
    <row r="100" spans="1:10" x14ac:dyDescent="0.2">
      <c r="A100" s="425"/>
      <c r="B100" s="425"/>
      <c r="C100" s="425"/>
      <c r="D100" s="425"/>
      <c r="E100" s="425"/>
      <c r="F100" s="425"/>
      <c r="G100" s="425"/>
      <c r="H100" s="425"/>
      <c r="I100" s="425"/>
      <c r="J100" s="425"/>
    </row>
    <row r="101" spans="1:10" ht="48" customHeight="1" x14ac:dyDescent="0.25">
      <c r="A101" s="531" t="s">
        <v>355</v>
      </c>
      <c r="B101" s="531"/>
      <c r="C101" s="531"/>
      <c r="D101" s="531"/>
      <c r="E101" s="425"/>
      <c r="F101" s="425"/>
      <c r="G101" s="425"/>
      <c r="H101" s="425"/>
      <c r="I101" s="425"/>
      <c r="J101" s="425"/>
    </row>
    <row r="102" spans="1:10" ht="13.5" thickBot="1" x14ac:dyDescent="0.25">
      <c r="A102" s="532"/>
      <c r="B102" s="533"/>
      <c r="C102" s="533"/>
      <c r="D102" s="425"/>
      <c r="E102" s="425"/>
      <c r="F102" s="425"/>
      <c r="G102" s="425"/>
      <c r="H102" s="425"/>
      <c r="I102" s="425"/>
      <c r="J102" s="425"/>
    </row>
    <row r="103" spans="1:10" x14ac:dyDescent="0.2">
      <c r="A103" s="534" t="s">
        <v>26</v>
      </c>
      <c r="B103" s="535" t="s">
        <v>185</v>
      </c>
      <c r="C103" s="535" t="s">
        <v>186</v>
      </c>
      <c r="D103" s="536" t="s">
        <v>151</v>
      </c>
      <c r="E103" s="425"/>
      <c r="F103" s="425"/>
      <c r="G103" s="425"/>
      <c r="H103" s="425"/>
      <c r="I103" s="425"/>
      <c r="J103" s="425"/>
    </row>
    <row r="104" spans="1:10" x14ac:dyDescent="0.2">
      <c r="A104" s="537" t="s">
        <v>281</v>
      </c>
      <c r="B104" s="538"/>
      <c r="C104" s="538"/>
      <c r="D104" s="539"/>
      <c r="E104" s="425"/>
      <c r="F104" s="425"/>
      <c r="G104" s="425"/>
      <c r="H104" s="425"/>
      <c r="I104" s="425"/>
      <c r="J104" s="425"/>
    </row>
    <row r="105" spans="1:10" x14ac:dyDescent="0.2">
      <c r="A105" s="540" t="s">
        <v>137</v>
      </c>
      <c r="B105" s="541"/>
      <c r="C105" s="541"/>
      <c r="D105" s="542"/>
      <c r="E105" s="425"/>
      <c r="F105" s="425"/>
      <c r="G105" s="425"/>
      <c r="H105" s="425"/>
      <c r="I105" s="425"/>
      <c r="J105" s="425"/>
    </row>
    <row r="106" spans="1:10" ht="13.5" thickBot="1" x14ac:dyDescent="0.25">
      <c r="A106" s="543" t="s">
        <v>110</v>
      </c>
      <c r="B106" s="544"/>
      <c r="C106" s="545"/>
      <c r="D106" s="546"/>
      <c r="E106" s="425"/>
      <c r="F106" s="425"/>
      <c r="G106" s="425"/>
      <c r="H106" s="425"/>
      <c r="I106" s="425"/>
      <c r="J106" s="425"/>
    </row>
    <row r="107" spans="1:10" x14ac:dyDescent="0.2">
      <c r="A107" s="425"/>
      <c r="B107" s="425"/>
      <c r="C107" s="425"/>
      <c r="D107" s="425"/>
      <c r="E107" s="425"/>
      <c r="F107" s="425"/>
      <c r="G107" s="425"/>
      <c r="H107" s="425"/>
      <c r="I107" s="425"/>
      <c r="J107" s="425"/>
    </row>
    <row r="108" spans="1:10" x14ac:dyDescent="0.2">
      <c r="A108" s="425"/>
      <c r="B108" s="425"/>
      <c r="C108" s="425"/>
      <c r="D108" s="425"/>
      <c r="E108" s="425"/>
      <c r="F108" s="425"/>
      <c r="G108" s="425"/>
      <c r="H108" s="425"/>
      <c r="I108" s="425"/>
      <c r="J108" s="425"/>
    </row>
    <row r="109" spans="1:10" ht="15" x14ac:dyDescent="0.25">
      <c r="A109" s="531" t="s">
        <v>354</v>
      </c>
      <c r="B109" s="547"/>
      <c r="C109" s="547"/>
      <c r="D109" s="548"/>
      <c r="E109" s="548"/>
      <c r="F109" s="548"/>
      <c r="G109" s="548"/>
      <c r="H109" s="425"/>
      <c r="I109" s="425"/>
      <c r="J109" s="425"/>
    </row>
    <row r="110" spans="1:10" ht="13.5" thickBot="1" x14ac:dyDescent="0.25">
      <c r="A110" s="532"/>
      <c r="B110" s="533"/>
      <c r="C110" s="533"/>
      <c r="D110" s="425"/>
      <c r="E110" s="425"/>
      <c r="F110" s="425"/>
      <c r="G110" s="425"/>
      <c r="H110" s="425"/>
      <c r="I110" s="425"/>
      <c r="J110" s="425"/>
    </row>
    <row r="111" spans="1:10" ht="13.5" customHeight="1" x14ac:dyDescent="0.2">
      <c r="A111" s="549"/>
      <c r="B111" s="422" t="s">
        <v>282</v>
      </c>
      <c r="C111" s="423"/>
      <c r="D111" s="423"/>
      <c r="E111" s="423"/>
      <c r="F111" s="424"/>
      <c r="G111" s="422" t="s">
        <v>283</v>
      </c>
      <c r="H111" s="423"/>
      <c r="I111" s="424"/>
      <c r="J111" s="425"/>
    </row>
    <row r="112" spans="1:10" ht="38.25" x14ac:dyDescent="0.2">
      <c r="A112" s="550"/>
      <c r="B112" s="551" t="s">
        <v>147</v>
      </c>
      <c r="C112" s="552" t="s">
        <v>337</v>
      </c>
      <c r="D112" s="552" t="s">
        <v>157</v>
      </c>
      <c r="E112" s="552" t="s">
        <v>132</v>
      </c>
      <c r="F112" s="4" t="s">
        <v>386</v>
      </c>
      <c r="G112" s="5" t="s">
        <v>65</v>
      </c>
      <c r="H112" s="6" t="s">
        <v>376</v>
      </c>
      <c r="I112" s="7" t="s">
        <v>40</v>
      </c>
      <c r="J112" s="425"/>
    </row>
    <row r="113" spans="1:10" x14ac:dyDescent="0.2">
      <c r="A113" s="553" t="s">
        <v>185</v>
      </c>
      <c r="B113" s="554"/>
      <c r="C113" s="8">
        <v>2360989.96</v>
      </c>
      <c r="D113" s="8"/>
      <c r="E113" s="555"/>
      <c r="F113" s="556"/>
      <c r="G113" s="557"/>
      <c r="H113" s="8"/>
      <c r="I113" s="9"/>
      <c r="J113" s="425"/>
    </row>
    <row r="114" spans="1:10" ht="38.25" x14ac:dyDescent="0.2">
      <c r="A114" s="558" t="s">
        <v>390</v>
      </c>
      <c r="B114" s="559"/>
      <c r="C114" s="560">
        <v>85895.07</v>
      </c>
      <c r="D114" s="10"/>
      <c r="E114" s="555"/>
      <c r="F114" s="556"/>
      <c r="G114" s="557"/>
      <c r="H114" s="10"/>
      <c r="I114" s="11"/>
      <c r="J114" s="425"/>
    </row>
    <row r="115" spans="1:10" ht="39" thickBot="1" x14ac:dyDescent="0.25">
      <c r="A115" s="561" t="s">
        <v>391</v>
      </c>
      <c r="B115" s="562"/>
      <c r="C115" s="563">
        <v>113908.95</v>
      </c>
      <c r="D115" s="12"/>
      <c r="E115" s="564"/>
      <c r="F115" s="565"/>
      <c r="G115" s="566"/>
      <c r="H115" s="12"/>
      <c r="I115" s="13"/>
      <c r="J115" s="425"/>
    </row>
    <row r="116" spans="1:10" ht="13.5" thickBot="1" x14ac:dyDescent="0.25">
      <c r="A116" s="567" t="s">
        <v>186</v>
      </c>
      <c r="B116" s="568">
        <f t="shared" ref="B116:I116" si="9">B113+B114-B115</f>
        <v>0</v>
      </c>
      <c r="C116" s="569">
        <f t="shared" si="9"/>
        <v>2332976.0799999996</v>
      </c>
      <c r="D116" s="569">
        <f t="shared" si="9"/>
        <v>0</v>
      </c>
      <c r="E116" s="14">
        <f t="shared" si="9"/>
        <v>0</v>
      </c>
      <c r="F116" s="15">
        <f t="shared" si="9"/>
        <v>0</v>
      </c>
      <c r="G116" s="16">
        <f t="shared" si="9"/>
        <v>0</v>
      </c>
      <c r="H116" s="14">
        <f t="shared" si="9"/>
        <v>0</v>
      </c>
      <c r="I116" s="15">
        <f t="shared" si="9"/>
        <v>0</v>
      </c>
      <c r="J116" s="425"/>
    </row>
    <row r="117" spans="1:10" x14ac:dyDescent="0.2">
      <c r="A117" s="425"/>
      <c r="B117" s="425"/>
      <c r="C117" s="425"/>
      <c r="D117" s="425"/>
      <c r="E117" s="425"/>
      <c r="F117" s="425"/>
      <c r="G117" s="425"/>
      <c r="H117" s="425"/>
      <c r="I117" s="425"/>
      <c r="J117" s="425"/>
    </row>
    <row r="118" spans="1:10" x14ac:dyDescent="0.2">
      <c r="A118" s="425"/>
      <c r="B118" s="425"/>
      <c r="C118" s="425"/>
      <c r="D118" s="425"/>
      <c r="E118" s="425"/>
      <c r="F118" s="425"/>
      <c r="G118" s="425"/>
      <c r="H118" s="425"/>
      <c r="I118" s="425"/>
      <c r="J118" s="425"/>
    </row>
    <row r="119" spans="1:10" ht="15" customHeight="1" x14ac:dyDescent="0.25">
      <c r="A119" s="531" t="s">
        <v>353</v>
      </c>
      <c r="B119" s="547"/>
      <c r="C119" s="547"/>
      <c r="D119" s="425"/>
      <c r="E119" s="425"/>
      <c r="F119" s="425"/>
      <c r="G119" s="425"/>
      <c r="H119" s="425"/>
      <c r="I119" s="425"/>
      <c r="J119" s="425"/>
    </row>
    <row r="120" spans="1:10" ht="13.5" thickBot="1" x14ac:dyDescent="0.25">
      <c r="A120" s="532"/>
      <c r="B120" s="533"/>
      <c r="C120" s="533"/>
      <c r="D120" s="425"/>
      <c r="E120" s="425"/>
      <c r="F120" s="425"/>
      <c r="G120" s="425"/>
      <c r="H120" s="425"/>
      <c r="I120" s="425"/>
      <c r="J120" s="425"/>
    </row>
    <row r="121" spans="1:10" x14ac:dyDescent="0.2">
      <c r="A121" s="570" t="s">
        <v>26</v>
      </c>
      <c r="B121" s="535" t="s">
        <v>185</v>
      </c>
      <c r="C121" s="536" t="s">
        <v>186</v>
      </c>
      <c r="D121" s="425"/>
      <c r="E121" s="425"/>
      <c r="F121" s="425"/>
      <c r="G121" s="425"/>
      <c r="H121" s="425"/>
      <c r="I121" s="425"/>
      <c r="J121" s="425"/>
    </row>
    <row r="122" spans="1:10" ht="26.25" thickBot="1" x14ac:dyDescent="0.25">
      <c r="A122" s="571" t="s">
        <v>284</v>
      </c>
      <c r="B122" s="572">
        <v>14926609.84</v>
      </c>
      <c r="C122" s="572">
        <f>20579794.9-6167679.94</f>
        <v>14412114.959999997</v>
      </c>
      <c r="D122" s="425"/>
      <c r="E122" s="425"/>
      <c r="F122" s="425"/>
      <c r="G122" s="425"/>
      <c r="H122" s="425"/>
      <c r="I122" s="425"/>
      <c r="J122" s="425"/>
    </row>
    <row r="123" spans="1:10" x14ac:dyDescent="0.2">
      <c r="A123" s="425"/>
      <c r="B123" s="425"/>
      <c r="C123" s="425"/>
      <c r="D123" s="425"/>
      <c r="E123" s="425"/>
      <c r="F123" s="425"/>
      <c r="G123" s="425"/>
      <c r="H123" s="425"/>
      <c r="I123" s="425"/>
      <c r="J123" s="425"/>
    </row>
    <row r="124" spans="1:10" x14ac:dyDescent="0.2">
      <c r="A124" s="425"/>
      <c r="B124" s="425"/>
      <c r="C124" s="425"/>
      <c r="D124" s="425"/>
      <c r="E124" s="425"/>
      <c r="F124" s="425"/>
      <c r="G124" s="425"/>
      <c r="H124" s="425"/>
      <c r="I124" s="425"/>
      <c r="J124" s="425"/>
    </row>
    <row r="125" spans="1:10" x14ac:dyDescent="0.2">
      <c r="A125" s="425"/>
      <c r="B125" s="425"/>
      <c r="C125" s="425"/>
      <c r="D125" s="425"/>
      <c r="E125" s="425"/>
      <c r="F125" s="425"/>
      <c r="G125" s="425"/>
      <c r="H125" s="425"/>
      <c r="I125" s="425"/>
      <c r="J125" s="425"/>
    </row>
    <row r="126" spans="1:10" ht="50.25" customHeight="1" x14ac:dyDescent="0.25">
      <c r="A126" s="531" t="s">
        <v>366</v>
      </c>
      <c r="B126" s="547"/>
      <c r="C126" s="547"/>
      <c r="D126" s="548"/>
      <c r="E126" s="425"/>
      <c r="F126" s="425"/>
      <c r="G126" s="425"/>
      <c r="H126" s="425"/>
      <c r="I126" s="425"/>
      <c r="J126" s="425"/>
    </row>
    <row r="127" spans="1:10" ht="13.5" thickBot="1" x14ac:dyDescent="0.25">
      <c r="A127" s="532"/>
      <c r="B127" s="533"/>
      <c r="C127" s="533"/>
      <c r="D127" s="425"/>
      <c r="E127" s="425"/>
      <c r="F127" s="425"/>
      <c r="G127" s="425"/>
      <c r="H127" s="425"/>
      <c r="I127" s="425"/>
      <c r="J127" s="425"/>
    </row>
    <row r="128" spans="1:10" x14ac:dyDescent="0.2">
      <c r="A128" s="573" t="s">
        <v>111</v>
      </c>
      <c r="B128" s="574"/>
      <c r="C128" s="535" t="s">
        <v>185</v>
      </c>
      <c r="D128" s="536" t="s">
        <v>186</v>
      </c>
      <c r="E128" s="425"/>
      <c r="F128" s="425"/>
      <c r="G128" s="425"/>
      <c r="H128" s="425"/>
      <c r="I128" s="425"/>
      <c r="J128" s="425"/>
    </row>
    <row r="129" spans="1:10" ht="66" customHeight="1" x14ac:dyDescent="0.2">
      <c r="A129" s="575" t="s">
        <v>285</v>
      </c>
      <c r="B129" s="576"/>
      <c r="C129" s="538">
        <f>SUM(C131:C135)</f>
        <v>0</v>
      </c>
      <c r="D129" s="577">
        <f>SUM(D131:D135)</f>
        <v>0</v>
      </c>
      <c r="E129" s="425"/>
      <c r="F129" s="425"/>
      <c r="G129" s="425"/>
      <c r="H129" s="425"/>
      <c r="I129" s="425"/>
      <c r="J129" s="425"/>
    </row>
    <row r="130" spans="1:10" x14ac:dyDescent="0.2">
      <c r="A130" s="578" t="s">
        <v>137</v>
      </c>
      <c r="B130" s="579"/>
      <c r="C130" s="580"/>
      <c r="D130" s="581"/>
      <c r="E130" s="425"/>
      <c r="F130" s="425"/>
      <c r="G130" s="425"/>
      <c r="H130" s="425"/>
      <c r="I130" s="425"/>
      <c r="J130" s="425"/>
    </row>
    <row r="131" spans="1:10" x14ac:dyDescent="0.2">
      <c r="A131" s="582" t="s">
        <v>24</v>
      </c>
      <c r="B131" s="583"/>
      <c r="C131" s="584"/>
      <c r="D131" s="585"/>
      <c r="E131" s="425"/>
      <c r="F131" s="425"/>
      <c r="G131" s="425"/>
      <c r="H131" s="425"/>
      <c r="I131" s="425"/>
      <c r="J131" s="425"/>
    </row>
    <row r="132" spans="1:10" x14ac:dyDescent="0.2">
      <c r="A132" s="586" t="s">
        <v>272</v>
      </c>
      <c r="B132" s="587"/>
      <c r="C132" s="588"/>
      <c r="D132" s="539"/>
      <c r="E132" s="425"/>
      <c r="F132" s="425"/>
      <c r="G132" s="425"/>
      <c r="H132" s="425"/>
      <c r="I132" s="425"/>
      <c r="J132" s="425"/>
    </row>
    <row r="133" spans="1:10" x14ac:dyDescent="0.2">
      <c r="A133" s="586" t="s">
        <v>148</v>
      </c>
      <c r="B133" s="587"/>
      <c r="C133" s="588"/>
      <c r="D133" s="539"/>
      <c r="E133" s="425"/>
      <c r="F133" s="425"/>
      <c r="G133" s="425"/>
      <c r="H133" s="425"/>
      <c r="I133" s="425"/>
      <c r="J133" s="425"/>
    </row>
    <row r="134" spans="1:10" x14ac:dyDescent="0.2">
      <c r="A134" s="586" t="s">
        <v>149</v>
      </c>
      <c r="B134" s="587"/>
      <c r="C134" s="588"/>
      <c r="D134" s="539"/>
      <c r="E134" s="425"/>
      <c r="F134" s="425"/>
      <c r="G134" s="425"/>
      <c r="H134" s="425"/>
      <c r="I134" s="425"/>
      <c r="J134" s="425"/>
    </row>
    <row r="135" spans="1:10" ht="13.5" thickBot="1" x14ac:dyDescent="0.25">
      <c r="A135" s="589" t="s">
        <v>150</v>
      </c>
      <c r="B135" s="590"/>
      <c r="C135" s="591"/>
      <c r="D135" s="592"/>
      <c r="E135" s="425"/>
      <c r="F135" s="425"/>
      <c r="G135" s="425"/>
      <c r="H135" s="425"/>
      <c r="I135" s="425"/>
      <c r="J135" s="425"/>
    </row>
    <row r="136" spans="1:10" x14ac:dyDescent="0.2">
      <c r="A136" s="425"/>
      <c r="B136" s="425"/>
      <c r="C136" s="425"/>
      <c r="D136" s="425"/>
      <c r="E136" s="425"/>
      <c r="F136" s="425"/>
      <c r="G136" s="425"/>
      <c r="H136" s="425"/>
      <c r="I136" s="425"/>
      <c r="J136" s="425"/>
    </row>
    <row r="137" spans="1:10" x14ac:dyDescent="0.2">
      <c r="A137" s="425"/>
      <c r="B137" s="425"/>
      <c r="C137" s="425"/>
      <c r="D137" s="425"/>
      <c r="E137" s="425"/>
      <c r="F137" s="425"/>
      <c r="G137" s="425"/>
      <c r="H137" s="425"/>
      <c r="I137" s="425"/>
      <c r="J137" s="425"/>
    </row>
    <row r="138" spans="1:10" x14ac:dyDescent="0.2">
      <c r="A138" s="425"/>
      <c r="B138" s="425"/>
      <c r="C138" s="425"/>
      <c r="D138" s="425"/>
      <c r="E138" s="425"/>
      <c r="F138" s="425"/>
      <c r="G138" s="425"/>
      <c r="H138" s="425"/>
      <c r="I138" s="425"/>
      <c r="J138" s="425"/>
    </row>
    <row r="139" spans="1:10" x14ac:dyDescent="0.2">
      <c r="A139" s="425"/>
      <c r="B139" s="425"/>
      <c r="C139" s="425"/>
      <c r="D139" s="425"/>
      <c r="E139" s="425"/>
      <c r="F139" s="425"/>
      <c r="G139" s="425"/>
      <c r="H139" s="425"/>
      <c r="I139" s="425"/>
      <c r="J139" s="425"/>
    </row>
    <row r="140" spans="1:10" x14ac:dyDescent="0.2">
      <c r="A140" s="425"/>
      <c r="B140" s="425"/>
      <c r="C140" s="425"/>
      <c r="D140" s="425"/>
      <c r="E140" s="425"/>
      <c r="F140" s="425"/>
      <c r="G140" s="425"/>
      <c r="H140" s="425"/>
      <c r="I140" s="425"/>
      <c r="J140" s="425"/>
    </row>
    <row r="141" spans="1:10" x14ac:dyDescent="0.2">
      <c r="A141" s="425"/>
      <c r="B141" s="425"/>
      <c r="C141" s="425"/>
      <c r="D141" s="425"/>
      <c r="E141" s="425"/>
      <c r="F141" s="425"/>
      <c r="G141" s="425"/>
      <c r="H141" s="425"/>
      <c r="I141" s="425"/>
      <c r="J141" s="425"/>
    </row>
    <row r="142" spans="1:10" x14ac:dyDescent="0.2">
      <c r="A142" s="425"/>
      <c r="B142" s="425"/>
      <c r="C142" s="425"/>
      <c r="D142" s="425"/>
      <c r="E142" s="425"/>
      <c r="F142" s="425"/>
      <c r="G142" s="425"/>
      <c r="H142" s="425"/>
      <c r="I142" s="425"/>
      <c r="J142" s="425"/>
    </row>
    <row r="143" spans="1:10" x14ac:dyDescent="0.2">
      <c r="A143" s="425"/>
      <c r="B143" s="425"/>
      <c r="C143" s="425"/>
      <c r="D143" s="425"/>
      <c r="E143" s="425"/>
      <c r="F143" s="425"/>
      <c r="G143" s="425"/>
      <c r="H143" s="425"/>
      <c r="I143" s="425"/>
      <c r="J143" s="425"/>
    </row>
    <row r="144" spans="1:10" x14ac:dyDescent="0.2">
      <c r="A144" s="425"/>
      <c r="B144" s="425"/>
      <c r="C144" s="425"/>
      <c r="D144" s="425"/>
      <c r="E144" s="425"/>
      <c r="F144" s="425"/>
      <c r="G144" s="425"/>
      <c r="H144" s="425"/>
      <c r="I144" s="425"/>
      <c r="J144" s="425"/>
    </row>
    <row r="145" spans="1:10" x14ac:dyDescent="0.2">
      <c r="A145" s="425"/>
      <c r="B145" s="425"/>
      <c r="C145" s="425"/>
      <c r="D145" s="425"/>
      <c r="E145" s="425"/>
      <c r="F145" s="425"/>
      <c r="G145" s="425"/>
      <c r="H145" s="425"/>
      <c r="I145" s="425"/>
      <c r="J145" s="425"/>
    </row>
    <row r="146" spans="1:10" x14ac:dyDescent="0.2">
      <c r="A146" s="425"/>
      <c r="B146" s="425"/>
      <c r="C146" s="425"/>
      <c r="D146" s="425"/>
      <c r="E146" s="425"/>
      <c r="F146" s="425"/>
      <c r="G146" s="425"/>
      <c r="H146" s="425"/>
      <c r="I146" s="425"/>
      <c r="J146" s="425"/>
    </row>
    <row r="147" spans="1:10" x14ac:dyDescent="0.2">
      <c r="A147" s="425"/>
      <c r="B147" s="425"/>
      <c r="C147" s="425"/>
      <c r="D147" s="425"/>
      <c r="E147" s="425"/>
      <c r="F147" s="425"/>
      <c r="G147" s="425"/>
      <c r="H147" s="425"/>
      <c r="I147" s="425"/>
      <c r="J147" s="425"/>
    </row>
    <row r="148" spans="1:10" x14ac:dyDescent="0.2">
      <c r="A148" s="425"/>
      <c r="B148" s="425"/>
      <c r="C148" s="425"/>
      <c r="D148" s="425"/>
      <c r="E148" s="425"/>
      <c r="F148" s="425"/>
      <c r="G148" s="425"/>
      <c r="H148" s="425"/>
      <c r="I148" s="425"/>
      <c r="J148" s="425"/>
    </row>
    <row r="149" spans="1:10" x14ac:dyDescent="0.2">
      <c r="A149" s="425"/>
      <c r="B149" s="425"/>
      <c r="C149" s="425"/>
      <c r="D149" s="425"/>
      <c r="E149" s="425"/>
      <c r="F149" s="425"/>
      <c r="G149" s="425"/>
      <c r="H149" s="425"/>
      <c r="I149" s="425"/>
      <c r="J149" s="425"/>
    </row>
    <row r="150" spans="1:10" x14ac:dyDescent="0.2">
      <c r="A150" s="425"/>
      <c r="B150" s="425"/>
      <c r="C150" s="425"/>
      <c r="D150" s="425"/>
      <c r="E150" s="425"/>
      <c r="F150" s="425"/>
      <c r="G150" s="425"/>
      <c r="H150" s="425"/>
      <c r="I150" s="425"/>
      <c r="J150" s="425"/>
    </row>
    <row r="151" spans="1:10" x14ac:dyDescent="0.2">
      <c r="A151" s="425"/>
      <c r="B151" s="425"/>
      <c r="C151" s="425"/>
      <c r="D151" s="425"/>
      <c r="E151" s="425"/>
      <c r="F151" s="425"/>
      <c r="G151" s="425"/>
      <c r="H151" s="425"/>
      <c r="I151" s="425"/>
      <c r="J151" s="425"/>
    </row>
    <row r="152" spans="1:10" x14ac:dyDescent="0.2">
      <c r="A152" s="425"/>
      <c r="B152" s="425"/>
      <c r="C152" s="425"/>
      <c r="D152" s="425"/>
      <c r="E152" s="425"/>
      <c r="F152" s="425"/>
      <c r="G152" s="425"/>
      <c r="H152" s="425"/>
      <c r="I152" s="425"/>
      <c r="J152" s="425"/>
    </row>
    <row r="153" spans="1:10" ht="15" x14ac:dyDescent="0.2">
      <c r="A153" s="593" t="s">
        <v>338</v>
      </c>
      <c r="B153" s="594"/>
      <c r="C153" s="594"/>
      <c r="D153" s="594"/>
      <c r="E153" s="594"/>
      <c r="F153" s="594"/>
      <c r="G153" s="594"/>
      <c r="H153" s="594"/>
      <c r="I153" s="594"/>
      <c r="J153" s="425"/>
    </row>
    <row r="154" spans="1:10" ht="13.5" thickBot="1" x14ac:dyDescent="0.25">
      <c r="A154" s="425"/>
      <c r="B154" s="595"/>
      <c r="C154" s="595"/>
      <c r="D154" s="595"/>
      <c r="E154" s="595" t="s">
        <v>45</v>
      </c>
      <c r="F154" s="596"/>
      <c r="G154" s="596"/>
      <c r="H154" s="596"/>
      <c r="I154" s="596"/>
      <c r="J154" s="425"/>
    </row>
    <row r="155" spans="1:10" ht="109.15" customHeight="1" thickBot="1" x14ac:dyDescent="0.25">
      <c r="A155" s="597"/>
      <c r="B155" s="598"/>
      <c r="C155" s="599" t="s">
        <v>286</v>
      </c>
      <c r="D155" s="600" t="s">
        <v>62</v>
      </c>
      <c r="E155" s="599" t="s">
        <v>351</v>
      </c>
      <c r="F155" s="601" t="s">
        <v>352</v>
      </c>
      <c r="G155" s="599" t="s">
        <v>377</v>
      </c>
      <c r="H155" s="602" t="s">
        <v>611</v>
      </c>
      <c r="I155" s="603" t="s">
        <v>612</v>
      </c>
      <c r="J155" s="425"/>
    </row>
    <row r="156" spans="1:10" x14ac:dyDescent="0.2">
      <c r="A156" s="604" t="s">
        <v>186</v>
      </c>
      <c r="B156" s="605"/>
      <c r="C156" s="606"/>
      <c r="D156" s="607"/>
      <c r="E156" s="608"/>
      <c r="F156" s="607"/>
      <c r="G156" s="608"/>
      <c r="H156" s="608"/>
      <c r="I156" s="609"/>
      <c r="J156" s="425"/>
    </row>
    <row r="157" spans="1:10" x14ac:dyDescent="0.2">
      <c r="A157" s="610"/>
      <c r="B157" s="611" t="s">
        <v>63</v>
      </c>
      <c r="C157" s="612"/>
      <c r="D157" s="613"/>
      <c r="E157" s="614"/>
      <c r="F157" s="613"/>
      <c r="G157" s="614"/>
      <c r="H157" s="614"/>
      <c r="I157" s="615"/>
      <c r="J157" s="425"/>
    </row>
    <row r="158" spans="1:10" x14ac:dyDescent="0.2">
      <c r="A158" s="557" t="s">
        <v>124</v>
      </c>
      <c r="B158" s="616"/>
      <c r="C158" s="617"/>
      <c r="D158" s="618"/>
      <c r="E158" s="619"/>
      <c r="F158" s="618"/>
      <c r="G158" s="619"/>
      <c r="H158" s="619"/>
      <c r="I158" s="556"/>
      <c r="J158" s="425"/>
    </row>
    <row r="159" spans="1:10" x14ac:dyDescent="0.2">
      <c r="A159" s="557" t="s">
        <v>125</v>
      </c>
      <c r="B159" s="616"/>
      <c r="C159" s="617"/>
      <c r="D159" s="618"/>
      <c r="E159" s="619"/>
      <c r="F159" s="618"/>
      <c r="G159" s="619"/>
      <c r="H159" s="619"/>
      <c r="I159" s="556"/>
      <c r="J159" s="425"/>
    </row>
    <row r="160" spans="1:10" ht="13.5" thickBot="1" x14ac:dyDescent="0.25">
      <c r="A160" s="620" t="s">
        <v>64</v>
      </c>
      <c r="B160" s="621"/>
      <c r="C160" s="622"/>
      <c r="D160" s="623"/>
      <c r="E160" s="624"/>
      <c r="F160" s="623"/>
      <c r="G160" s="624"/>
      <c r="H160" s="624"/>
      <c r="I160" s="625"/>
      <c r="J160" s="425"/>
    </row>
    <row r="161" spans="1:10" ht="13.5" thickBot="1" x14ac:dyDescent="0.25">
      <c r="A161" s="626"/>
      <c r="B161" s="627" t="s">
        <v>156</v>
      </c>
      <c r="C161" s="628"/>
      <c r="D161" s="628"/>
      <c r="E161" s="628">
        <f>SUM(E158:E160)</f>
        <v>0</v>
      </c>
      <c r="F161" s="628">
        <f>SUM(F158:F160)</f>
        <v>0</v>
      </c>
      <c r="G161" s="628">
        <f>SUM(G158:G160)</f>
        <v>0</v>
      </c>
      <c r="H161" s="628"/>
      <c r="I161" s="628"/>
      <c r="J161" s="425"/>
    </row>
    <row r="162" spans="1:10" ht="105.6" customHeight="1" thickBot="1" x14ac:dyDescent="0.25">
      <c r="A162" s="597"/>
      <c r="B162" s="629"/>
      <c r="C162" s="599" t="s">
        <v>286</v>
      </c>
      <c r="D162" s="600" t="s">
        <v>62</v>
      </c>
      <c r="E162" s="599" t="s">
        <v>351</v>
      </c>
      <c r="F162" s="601" t="s">
        <v>352</v>
      </c>
      <c r="G162" s="599" t="s">
        <v>377</v>
      </c>
      <c r="H162" s="599" t="s">
        <v>397</v>
      </c>
      <c r="I162" s="599" t="s">
        <v>378</v>
      </c>
      <c r="J162" s="425"/>
    </row>
    <row r="163" spans="1:10" x14ac:dyDescent="0.2">
      <c r="A163" s="604" t="s">
        <v>185</v>
      </c>
      <c r="B163" s="630"/>
      <c r="C163" s="631"/>
      <c r="D163" s="632"/>
      <c r="E163" s="633"/>
      <c r="F163" s="632"/>
      <c r="G163" s="633"/>
      <c r="H163" s="633"/>
      <c r="I163" s="634"/>
      <c r="J163" s="425"/>
    </row>
    <row r="164" spans="1:10" x14ac:dyDescent="0.2">
      <c r="A164" s="635"/>
      <c r="B164" s="636" t="s">
        <v>63</v>
      </c>
      <c r="C164" s="612"/>
      <c r="D164" s="613"/>
      <c r="E164" s="614"/>
      <c r="F164" s="613"/>
      <c r="G164" s="614"/>
      <c r="H164" s="614"/>
      <c r="I164" s="615"/>
      <c r="J164" s="425"/>
    </row>
    <row r="165" spans="1:10" x14ac:dyDescent="0.2">
      <c r="A165" s="557" t="s">
        <v>124</v>
      </c>
      <c r="B165" s="616"/>
      <c r="C165" s="617"/>
      <c r="D165" s="618"/>
      <c r="E165" s="619"/>
      <c r="F165" s="618"/>
      <c r="G165" s="619"/>
      <c r="H165" s="619"/>
      <c r="I165" s="556"/>
      <c r="J165" s="425"/>
    </row>
    <row r="166" spans="1:10" x14ac:dyDescent="0.2">
      <c r="A166" s="557" t="s">
        <v>125</v>
      </c>
      <c r="B166" s="616"/>
      <c r="C166" s="617"/>
      <c r="D166" s="618"/>
      <c r="E166" s="619"/>
      <c r="F166" s="618"/>
      <c r="G166" s="619"/>
      <c r="H166" s="619"/>
      <c r="I166" s="556"/>
      <c r="J166" s="425"/>
    </row>
    <row r="167" spans="1:10" ht="13.5" thickBot="1" x14ac:dyDescent="0.25">
      <c r="A167" s="620" t="s">
        <v>64</v>
      </c>
      <c r="B167" s="621"/>
      <c r="C167" s="622"/>
      <c r="D167" s="623"/>
      <c r="E167" s="624"/>
      <c r="F167" s="623"/>
      <c r="G167" s="624"/>
      <c r="H167" s="624"/>
      <c r="I167" s="625"/>
      <c r="J167" s="425"/>
    </row>
    <row r="168" spans="1:10" ht="13.5" thickBot="1" x14ac:dyDescent="0.25">
      <c r="A168" s="626"/>
      <c r="B168" s="627" t="s">
        <v>156</v>
      </c>
      <c r="C168" s="628"/>
      <c r="D168" s="637"/>
      <c r="E168" s="628">
        <f>SUM(E165:E167)</f>
        <v>0</v>
      </c>
      <c r="F168" s="628">
        <f>SUM(F165:F167)</f>
        <v>0</v>
      </c>
      <c r="G168" s="628">
        <f>SUM(G165:G167)</f>
        <v>0</v>
      </c>
      <c r="H168" s="628"/>
      <c r="I168" s="638"/>
      <c r="J168" s="425"/>
    </row>
    <row r="169" spans="1:10" x14ac:dyDescent="0.2">
      <c r="A169" s="425"/>
      <c r="B169" s="425"/>
      <c r="C169" s="425"/>
      <c r="D169" s="425"/>
      <c r="E169" s="425"/>
      <c r="F169" s="425"/>
      <c r="G169" s="425"/>
      <c r="H169" s="425"/>
      <c r="I169" s="425"/>
      <c r="J169" s="425"/>
    </row>
    <row r="170" spans="1:10" x14ac:dyDescent="0.2">
      <c r="A170" s="425"/>
      <c r="B170" s="425"/>
      <c r="C170" s="425"/>
      <c r="D170" s="639"/>
      <c r="E170" s="640"/>
      <c r="F170" s="640"/>
      <c r="G170" s="640"/>
      <c r="H170" s="640"/>
      <c r="I170" s="639"/>
      <c r="J170" s="425"/>
    </row>
    <row r="171" spans="1:10" x14ac:dyDescent="0.2">
      <c r="A171" s="641" t="s">
        <v>387</v>
      </c>
      <c r="B171" s="642"/>
      <c r="C171" s="642"/>
      <c r="D171" s="642"/>
      <c r="E171" s="642"/>
      <c r="F171" s="642"/>
      <c r="G171" s="642"/>
      <c r="H171" s="642"/>
      <c r="I171" s="642"/>
      <c r="J171" s="425"/>
    </row>
    <row r="172" spans="1:10" ht="13.5" thickBot="1" x14ac:dyDescent="0.25">
      <c r="A172" s="643"/>
      <c r="B172" s="643"/>
      <c r="C172" s="643"/>
      <c r="D172" s="643"/>
      <c r="E172" s="643"/>
      <c r="F172" s="643"/>
      <c r="G172" s="643"/>
      <c r="H172" s="643"/>
      <c r="I172" s="643"/>
      <c r="J172" s="425"/>
    </row>
    <row r="173" spans="1:10" ht="13.5" thickBot="1" x14ac:dyDescent="0.25">
      <c r="A173" s="644" t="s">
        <v>260</v>
      </c>
      <c r="B173" s="645"/>
      <c r="C173" s="645"/>
      <c r="D173" s="646"/>
      <c r="E173" s="647" t="s">
        <v>185</v>
      </c>
      <c r="F173" s="648" t="s">
        <v>261</v>
      </c>
      <c r="G173" s="649"/>
      <c r="H173" s="650"/>
      <c r="I173" s="651" t="s">
        <v>186</v>
      </c>
      <c r="J173" s="425"/>
    </row>
    <row r="174" spans="1:10" ht="13.5" thickBot="1" x14ac:dyDescent="0.25">
      <c r="A174" s="652"/>
      <c r="B174" s="653"/>
      <c r="C174" s="653"/>
      <c r="D174" s="654"/>
      <c r="E174" s="655"/>
      <c r="F174" s="656" t="s">
        <v>52</v>
      </c>
      <c r="G174" s="657" t="s">
        <v>288</v>
      </c>
      <c r="H174" s="656" t="s">
        <v>289</v>
      </c>
      <c r="I174" s="658"/>
      <c r="J174" s="425"/>
    </row>
    <row r="175" spans="1:10" x14ac:dyDescent="0.2">
      <c r="A175" s="659">
        <v>1</v>
      </c>
      <c r="B175" s="660" t="s">
        <v>603</v>
      </c>
      <c r="C175" s="661"/>
      <c r="D175" s="662"/>
      <c r="E175" s="663"/>
      <c r="F175" s="664"/>
      <c r="G175" s="664"/>
      <c r="H175" s="664"/>
      <c r="I175" s="665">
        <f>E175+F175-G175-H175</f>
        <v>0</v>
      </c>
      <c r="J175" s="425"/>
    </row>
    <row r="176" spans="1:10" x14ac:dyDescent="0.2">
      <c r="A176" s="666"/>
      <c r="B176" s="667" t="s">
        <v>416</v>
      </c>
      <c r="C176" s="668"/>
      <c r="D176" s="669"/>
      <c r="E176" s="670"/>
      <c r="F176" s="671"/>
      <c r="G176" s="671"/>
      <c r="H176" s="671"/>
      <c r="I176" s="672">
        <f>E176+F176-G176-H176</f>
        <v>0</v>
      </c>
      <c r="J176" s="425"/>
    </row>
    <row r="177" spans="1:11" x14ac:dyDescent="0.2">
      <c r="A177" s="673" t="s">
        <v>194</v>
      </c>
      <c r="B177" s="674" t="s">
        <v>604</v>
      </c>
      <c r="C177" s="675"/>
      <c r="D177" s="676"/>
      <c r="E177" s="677">
        <v>25284453.649999999</v>
      </c>
      <c r="F177" s="678">
        <f>(72436.69+232482.88+14526243.93)+1178201.06</f>
        <v>16009364.560000001</v>
      </c>
      <c r="G177" s="678">
        <v>0</v>
      </c>
      <c r="H177" s="678">
        <f>35.79+25386.79+14185666.45</f>
        <v>14211089.029999999</v>
      </c>
      <c r="I177" s="679">
        <f>E177+F177-G177-H177</f>
        <v>27082729.18</v>
      </c>
      <c r="J177" s="425"/>
      <c r="K177" s="18"/>
    </row>
    <row r="178" spans="1:11" x14ac:dyDescent="0.2">
      <c r="A178" s="673"/>
      <c r="B178" s="667" t="s">
        <v>417</v>
      </c>
      <c r="C178" s="668"/>
      <c r="D178" s="669"/>
      <c r="E178" s="680"/>
      <c r="F178" s="678"/>
      <c r="G178" s="678"/>
      <c r="H178" s="678"/>
      <c r="I178" s="678">
        <f>E178+F178-G178-H178</f>
        <v>0</v>
      </c>
      <c r="J178" s="425"/>
    </row>
    <row r="179" spans="1:11" ht="13.5" thickBot="1" x14ac:dyDescent="0.25">
      <c r="A179" s="681" t="s">
        <v>196</v>
      </c>
      <c r="B179" s="674" t="s">
        <v>266</v>
      </c>
      <c r="C179" s="675"/>
      <c r="D179" s="676"/>
      <c r="E179" s="677">
        <v>19377199.489999998</v>
      </c>
      <c r="F179" s="682">
        <v>20220053.98</v>
      </c>
      <c r="G179" s="678"/>
      <c r="H179" s="677">
        <v>19377199.489999998</v>
      </c>
      <c r="I179" s="671">
        <f>E179+F179-G179-H179</f>
        <v>20220053.98</v>
      </c>
      <c r="J179" s="425"/>
    </row>
    <row r="180" spans="1:11" ht="13.5" thickBot="1" x14ac:dyDescent="0.25">
      <c r="A180" s="683" t="s">
        <v>142</v>
      </c>
      <c r="B180" s="684"/>
      <c r="C180" s="684"/>
      <c r="D180" s="685"/>
      <c r="E180" s="686">
        <f>E175+E177+E179</f>
        <v>44661653.140000001</v>
      </c>
      <c r="F180" s="686">
        <f>F175+F177+F179</f>
        <v>36229418.539999999</v>
      </c>
      <c r="G180" s="686">
        <f>G175+G177+G179</f>
        <v>0</v>
      </c>
      <c r="H180" s="686">
        <f>H175+H177+H179</f>
        <v>33588288.519999996</v>
      </c>
      <c r="I180" s="687">
        <f>I175+I177+I179</f>
        <v>47302783.159999996</v>
      </c>
      <c r="J180" s="425"/>
    </row>
    <row r="181" spans="1:11" x14ac:dyDescent="0.2">
      <c r="A181" s="688"/>
      <c r="B181" s="688"/>
      <c r="C181" s="688"/>
      <c r="D181" s="688"/>
      <c r="E181" s="688"/>
      <c r="F181" s="688"/>
      <c r="G181" s="688"/>
      <c r="H181" s="688"/>
      <c r="I181" s="689"/>
      <c r="J181" s="425"/>
    </row>
    <row r="182" spans="1:11" x14ac:dyDescent="0.2">
      <c r="A182" s="690" t="s">
        <v>613</v>
      </c>
      <c r="B182" s="688"/>
      <c r="C182" s="688"/>
      <c r="D182" s="688"/>
      <c r="E182" s="688"/>
      <c r="F182" s="688"/>
      <c r="G182" s="688"/>
      <c r="H182" s="689"/>
      <c r="I182" s="689"/>
      <c r="J182" s="425"/>
    </row>
    <row r="183" spans="1:11" x14ac:dyDescent="0.2">
      <c r="A183" s="690" t="s">
        <v>614</v>
      </c>
      <c r="B183" s="688"/>
      <c r="C183" s="688"/>
      <c r="D183" s="688"/>
      <c r="E183" s="688"/>
      <c r="F183" s="688"/>
      <c r="G183" s="688"/>
      <c r="H183" s="688"/>
      <c r="I183" s="689"/>
      <c r="J183" s="425"/>
    </row>
    <row r="184" spans="1:11" x14ac:dyDescent="0.2">
      <c r="A184" s="425"/>
      <c r="B184" s="425"/>
      <c r="C184" s="425"/>
      <c r="D184" s="425"/>
      <c r="E184" s="425"/>
      <c r="F184" s="425"/>
      <c r="G184" s="425"/>
      <c r="H184" s="425"/>
      <c r="I184" s="425"/>
      <c r="J184" s="425"/>
    </row>
    <row r="185" spans="1:11" ht="15" x14ac:dyDescent="0.2">
      <c r="A185" s="691" t="s">
        <v>350</v>
      </c>
      <c r="B185" s="691"/>
      <c r="C185" s="691"/>
      <c r="D185" s="691"/>
      <c r="E185" s="691"/>
      <c r="F185" s="691"/>
      <c r="G185" s="691"/>
      <c r="H185" s="425"/>
      <c r="I185" s="425"/>
      <c r="J185" s="425"/>
    </row>
    <row r="186" spans="1:11" ht="13.5" thickBot="1" x14ac:dyDescent="0.25">
      <c r="A186" s="692"/>
      <c r="B186" s="693"/>
      <c r="C186" s="694"/>
      <c r="D186" s="694"/>
      <c r="E186" s="694"/>
      <c r="F186" s="694"/>
      <c r="G186" s="694"/>
      <c r="H186" s="425"/>
      <c r="I186" s="425"/>
      <c r="J186" s="425"/>
    </row>
    <row r="187" spans="1:11" ht="13.5" thickBot="1" x14ac:dyDescent="0.25">
      <c r="A187" s="695" t="s">
        <v>134</v>
      </c>
      <c r="B187" s="598"/>
      <c r="C187" s="696" t="s">
        <v>267</v>
      </c>
      <c r="D187" s="697" t="s">
        <v>76</v>
      </c>
      <c r="E187" s="698" t="s">
        <v>412</v>
      </c>
      <c r="F187" s="697" t="s">
        <v>413</v>
      </c>
      <c r="G187" s="699" t="s">
        <v>294</v>
      </c>
      <c r="H187" s="425"/>
      <c r="I187" s="425"/>
      <c r="J187" s="425"/>
    </row>
    <row r="188" spans="1:11" ht="26.25" customHeight="1" x14ac:dyDescent="0.2">
      <c r="A188" s="700" t="s">
        <v>77</v>
      </c>
      <c r="B188" s="701"/>
      <c r="C188" s="702"/>
      <c r="D188" s="702"/>
      <c r="E188" s="702"/>
      <c r="F188" s="702"/>
      <c r="G188" s="703">
        <f>C188+D188-E188-F188</f>
        <v>0</v>
      </c>
      <c r="H188" s="425"/>
      <c r="I188" s="425"/>
      <c r="J188" s="425"/>
    </row>
    <row r="189" spans="1:11" ht="25.5" customHeight="1" x14ac:dyDescent="0.2">
      <c r="A189" s="704" t="s">
        <v>243</v>
      </c>
      <c r="B189" s="705"/>
      <c r="C189" s="706"/>
      <c r="D189" s="706"/>
      <c r="E189" s="706"/>
      <c r="F189" s="706"/>
      <c r="G189" s="707">
        <f t="shared" ref="G189:G196" si="10">C189+D189-E189-F189</f>
        <v>0</v>
      </c>
      <c r="H189" s="425"/>
      <c r="I189" s="425"/>
      <c r="J189" s="425"/>
    </row>
    <row r="190" spans="1:11" ht="12.75" customHeight="1" x14ac:dyDescent="0.2">
      <c r="A190" s="704" t="s">
        <v>244</v>
      </c>
      <c r="B190" s="705"/>
      <c r="C190" s="706"/>
      <c r="D190" s="706"/>
      <c r="E190" s="706"/>
      <c r="F190" s="706"/>
      <c r="G190" s="707">
        <f t="shared" si="10"/>
        <v>0</v>
      </c>
      <c r="H190" s="425"/>
      <c r="I190" s="425"/>
      <c r="J190" s="425"/>
    </row>
    <row r="191" spans="1:11" ht="12.75" customHeight="1" x14ac:dyDescent="0.2">
      <c r="A191" s="704" t="s">
        <v>245</v>
      </c>
      <c r="B191" s="705"/>
      <c r="C191" s="706"/>
      <c r="D191" s="706"/>
      <c r="E191" s="706"/>
      <c r="F191" s="706"/>
      <c r="G191" s="707">
        <f t="shared" si="10"/>
        <v>0</v>
      </c>
      <c r="H191" s="425"/>
      <c r="I191" s="425"/>
      <c r="J191" s="425"/>
    </row>
    <row r="192" spans="1:11" ht="38.25" customHeight="1" x14ac:dyDescent="0.2">
      <c r="A192" s="704" t="s">
        <v>615</v>
      </c>
      <c r="B192" s="705"/>
      <c r="C192" s="706"/>
      <c r="D192" s="706"/>
      <c r="E192" s="706"/>
      <c r="F192" s="706"/>
      <c r="G192" s="707">
        <f t="shared" si="10"/>
        <v>0</v>
      </c>
      <c r="H192" s="425"/>
      <c r="I192" s="425"/>
      <c r="J192" s="425"/>
    </row>
    <row r="193" spans="1:10" ht="32.25" customHeight="1" x14ac:dyDescent="0.2">
      <c r="A193" s="704" t="s">
        <v>246</v>
      </c>
      <c r="B193" s="705"/>
      <c r="C193" s="706"/>
      <c r="D193" s="706"/>
      <c r="E193" s="706"/>
      <c r="F193" s="706"/>
      <c r="G193" s="707">
        <f t="shared" si="10"/>
        <v>0</v>
      </c>
      <c r="H193" s="425"/>
      <c r="I193" s="425"/>
      <c r="J193" s="425"/>
    </row>
    <row r="194" spans="1:10" ht="12.75" customHeight="1" x14ac:dyDescent="0.2">
      <c r="A194" s="704" t="s">
        <v>247</v>
      </c>
      <c r="B194" s="705"/>
      <c r="C194" s="706"/>
      <c r="D194" s="706"/>
      <c r="E194" s="706"/>
      <c r="F194" s="706"/>
      <c r="G194" s="707">
        <f t="shared" si="10"/>
        <v>0</v>
      </c>
      <c r="H194" s="425"/>
      <c r="I194" s="425"/>
      <c r="J194" s="425"/>
    </row>
    <row r="195" spans="1:10" ht="24.75" customHeight="1" thickBot="1" x14ac:dyDescent="0.25">
      <c r="A195" s="704" t="s">
        <v>616</v>
      </c>
      <c r="B195" s="705"/>
      <c r="C195" s="706"/>
      <c r="D195" s="706"/>
      <c r="E195" s="706"/>
      <c r="F195" s="706"/>
      <c r="G195" s="707">
        <f t="shared" si="10"/>
        <v>0</v>
      </c>
      <c r="H195" s="425"/>
      <c r="I195" s="425"/>
      <c r="J195" s="425"/>
    </row>
    <row r="196" spans="1:10" ht="27.75" customHeight="1" thickBot="1" x14ac:dyDescent="0.25">
      <c r="A196" s="708" t="s">
        <v>605</v>
      </c>
      <c r="B196" s="709"/>
      <c r="C196" s="710"/>
      <c r="D196" s="710"/>
      <c r="E196" s="710"/>
      <c r="F196" s="710"/>
      <c r="G196" s="711">
        <f t="shared" si="10"/>
        <v>0</v>
      </c>
      <c r="H196" s="425"/>
      <c r="I196" s="425"/>
      <c r="J196" s="425"/>
    </row>
    <row r="197" spans="1:10" x14ac:dyDescent="0.2">
      <c r="A197" s="712" t="s">
        <v>405</v>
      </c>
      <c r="B197" s="713"/>
      <c r="C197" s="714">
        <f>SUM(C198:C217)</f>
        <v>5233950.8</v>
      </c>
      <c r="D197" s="714">
        <f>SUM(D198:D217)</f>
        <v>1981410.5</v>
      </c>
      <c r="E197" s="714">
        <f>SUM(E198:E217)</f>
        <v>0</v>
      </c>
      <c r="F197" s="714">
        <f>SUM(F198:F217)</f>
        <v>2464696.3199999998</v>
      </c>
      <c r="G197" s="715">
        <f>SUM(G198:G217)</f>
        <v>4750664.9800000004</v>
      </c>
      <c r="H197" s="425"/>
      <c r="I197" s="425"/>
      <c r="J197" s="425"/>
    </row>
    <row r="198" spans="1:10" x14ac:dyDescent="0.2">
      <c r="A198" s="716" t="s">
        <v>0</v>
      </c>
      <c r="B198" s="717"/>
      <c r="C198" s="718">
        <v>2655437.5</v>
      </c>
      <c r="D198" s="718">
        <v>476050</v>
      </c>
      <c r="E198" s="719"/>
      <c r="F198" s="719">
        <v>2217387.5</v>
      </c>
      <c r="G198" s="720">
        <f t="shared" ref="G198:G217" si="11">C198+D198-E198-F198</f>
        <v>914100</v>
      </c>
      <c r="H198" s="425"/>
      <c r="I198" s="425"/>
      <c r="J198" s="425"/>
    </row>
    <row r="199" spans="1:10" ht="12.75" customHeight="1" x14ac:dyDescent="0.2">
      <c r="A199" s="716" t="s">
        <v>23</v>
      </c>
      <c r="B199" s="717"/>
      <c r="C199" s="718">
        <v>0</v>
      </c>
      <c r="D199" s="718"/>
      <c r="E199" s="719"/>
      <c r="F199" s="719"/>
      <c r="G199" s="720">
        <f t="shared" si="11"/>
        <v>0</v>
      </c>
      <c r="H199" s="425"/>
      <c r="I199" s="425"/>
      <c r="J199" s="425"/>
    </row>
    <row r="200" spans="1:10" ht="13.5" customHeight="1" x14ac:dyDescent="0.2">
      <c r="A200" s="716" t="s">
        <v>1</v>
      </c>
      <c r="B200" s="717"/>
      <c r="C200" s="718">
        <v>112973.48</v>
      </c>
      <c r="D200" s="718"/>
      <c r="E200" s="719"/>
      <c r="F200" s="719">
        <f>4050.05+10172.27+2963.63+24322.87</f>
        <v>41508.82</v>
      </c>
      <c r="G200" s="720">
        <f t="shared" si="11"/>
        <v>71464.66</v>
      </c>
      <c r="H200" s="425"/>
      <c r="I200" s="425"/>
      <c r="J200" s="425"/>
    </row>
    <row r="201" spans="1:10" ht="43.5" customHeight="1" x14ac:dyDescent="0.2">
      <c r="A201" s="721" t="s">
        <v>418</v>
      </c>
      <c r="B201" s="717"/>
      <c r="C201" s="718">
        <v>0</v>
      </c>
      <c r="D201" s="718"/>
      <c r="E201" s="719"/>
      <c r="F201" s="719"/>
      <c r="G201" s="720">
        <f t="shared" si="11"/>
        <v>0</v>
      </c>
      <c r="H201" s="425"/>
      <c r="I201" s="425"/>
      <c r="J201" s="425"/>
    </row>
    <row r="202" spans="1:10" ht="12.75" customHeight="1" x14ac:dyDescent="0.2">
      <c r="A202" s="722" t="s">
        <v>2</v>
      </c>
      <c r="B202" s="717"/>
      <c r="C202" s="718">
        <v>0</v>
      </c>
      <c r="D202" s="718"/>
      <c r="E202" s="719"/>
      <c r="F202" s="719"/>
      <c r="G202" s="720">
        <f t="shared" si="11"/>
        <v>0</v>
      </c>
      <c r="H202" s="425"/>
      <c r="I202" s="425"/>
      <c r="J202" s="425"/>
    </row>
    <row r="203" spans="1:10" ht="12.75" customHeight="1" x14ac:dyDescent="0.2">
      <c r="A203" s="722" t="s">
        <v>3</v>
      </c>
      <c r="B203" s="717"/>
      <c r="C203" s="718">
        <v>0</v>
      </c>
      <c r="D203" s="718"/>
      <c r="E203" s="719"/>
      <c r="F203" s="719"/>
      <c r="G203" s="720">
        <f t="shared" si="11"/>
        <v>0</v>
      </c>
      <c r="H203" s="425"/>
      <c r="I203" s="425"/>
      <c r="J203" s="425"/>
    </row>
    <row r="204" spans="1:10" ht="12.75" customHeight="1" x14ac:dyDescent="0.2">
      <c r="A204" s="722" t="s">
        <v>4</v>
      </c>
      <c r="B204" s="717"/>
      <c r="C204" s="718">
        <v>2380881.8199999998</v>
      </c>
      <c r="D204" s="718"/>
      <c r="E204" s="719"/>
      <c r="F204" s="719">
        <v>205800</v>
      </c>
      <c r="G204" s="720">
        <f t="shared" si="11"/>
        <v>2175081.8199999998</v>
      </c>
      <c r="H204" s="425"/>
      <c r="I204" s="425"/>
      <c r="J204" s="425"/>
    </row>
    <row r="205" spans="1:10" ht="27" customHeight="1" x14ac:dyDescent="0.2">
      <c r="A205" s="722" t="s">
        <v>5</v>
      </c>
      <c r="B205" s="717"/>
      <c r="C205" s="718">
        <v>0</v>
      </c>
      <c r="D205" s="718"/>
      <c r="E205" s="719"/>
      <c r="F205" s="719"/>
      <c r="G205" s="720">
        <f t="shared" si="11"/>
        <v>0</v>
      </c>
      <c r="H205" s="425"/>
      <c r="I205" s="425"/>
      <c r="J205" s="425"/>
    </row>
    <row r="206" spans="1:10" ht="12.75" customHeight="1" x14ac:dyDescent="0.2">
      <c r="A206" s="722" t="s">
        <v>6</v>
      </c>
      <c r="B206" s="717"/>
      <c r="C206" s="718">
        <v>0</v>
      </c>
      <c r="D206" s="718"/>
      <c r="E206" s="719"/>
      <c r="F206" s="719"/>
      <c r="G206" s="720">
        <f t="shared" si="11"/>
        <v>0</v>
      </c>
      <c r="H206" s="425"/>
      <c r="I206" s="425"/>
      <c r="J206" s="425"/>
    </row>
    <row r="207" spans="1:10" ht="12.75" customHeight="1" x14ac:dyDescent="0.2">
      <c r="A207" s="722" t="s">
        <v>7</v>
      </c>
      <c r="B207" s="717"/>
      <c r="C207" s="718">
        <v>0</v>
      </c>
      <c r="D207" s="718"/>
      <c r="E207" s="719"/>
      <c r="F207" s="719"/>
      <c r="G207" s="720">
        <f t="shared" si="11"/>
        <v>0</v>
      </c>
      <c r="H207" s="425"/>
      <c r="I207" s="425"/>
      <c r="J207" s="425"/>
    </row>
    <row r="208" spans="1:10" ht="12.75" customHeight="1" x14ac:dyDescent="0.2">
      <c r="A208" s="722" t="s">
        <v>8</v>
      </c>
      <c r="B208" s="717"/>
      <c r="C208" s="718">
        <v>0</v>
      </c>
      <c r="D208" s="718"/>
      <c r="E208" s="719"/>
      <c r="F208" s="719"/>
      <c r="G208" s="720">
        <f t="shared" si="11"/>
        <v>0</v>
      </c>
      <c r="H208" s="425"/>
      <c r="I208" s="425"/>
      <c r="J208" s="425"/>
    </row>
    <row r="209" spans="1:10" x14ac:dyDescent="0.2">
      <c r="A209" s="722" t="s">
        <v>9</v>
      </c>
      <c r="B209" s="717"/>
      <c r="C209" s="718">
        <v>0</v>
      </c>
      <c r="D209" s="718"/>
      <c r="E209" s="719"/>
      <c r="F209" s="719"/>
      <c r="G209" s="720">
        <f t="shared" si="11"/>
        <v>0</v>
      </c>
      <c r="H209" s="425"/>
      <c r="I209" s="425"/>
      <c r="J209" s="425"/>
    </row>
    <row r="210" spans="1:10" x14ac:dyDescent="0.2">
      <c r="A210" s="722" t="s">
        <v>10</v>
      </c>
      <c r="B210" s="717"/>
      <c r="C210" s="718">
        <v>0</v>
      </c>
      <c r="D210" s="718"/>
      <c r="E210" s="719"/>
      <c r="F210" s="719"/>
      <c r="G210" s="720">
        <f t="shared" si="11"/>
        <v>0</v>
      </c>
      <c r="H210" s="425"/>
      <c r="I210" s="425"/>
      <c r="J210" s="425"/>
    </row>
    <row r="211" spans="1:10" x14ac:dyDescent="0.2">
      <c r="A211" s="723" t="s">
        <v>16</v>
      </c>
      <c r="B211" s="717"/>
      <c r="C211" s="718">
        <v>0</v>
      </c>
      <c r="D211" s="718"/>
      <c r="E211" s="719"/>
      <c r="F211" s="719"/>
      <c r="G211" s="720">
        <f>C211+D211-E211-F211</f>
        <v>0</v>
      </c>
      <c r="H211" s="425"/>
      <c r="I211" s="425"/>
      <c r="J211" s="425"/>
    </row>
    <row r="212" spans="1:10" x14ac:dyDescent="0.2">
      <c r="A212" s="723" t="s">
        <v>17</v>
      </c>
      <c r="B212" s="717"/>
      <c r="C212" s="718">
        <v>84658</v>
      </c>
      <c r="D212" s="718">
        <v>61610.5</v>
      </c>
      <c r="E212" s="719"/>
      <c r="F212" s="719"/>
      <c r="G212" s="720">
        <f>C212+D212-E212-F212</f>
        <v>146268.5</v>
      </c>
      <c r="H212" s="425"/>
      <c r="I212" s="425"/>
      <c r="J212" s="425"/>
    </row>
    <row r="213" spans="1:10" ht="27.75" customHeight="1" x14ac:dyDescent="0.2">
      <c r="A213" s="721" t="s">
        <v>18</v>
      </c>
      <c r="B213" s="717"/>
      <c r="C213" s="718">
        <v>0</v>
      </c>
      <c r="D213" s="718"/>
      <c r="E213" s="719"/>
      <c r="F213" s="719"/>
      <c r="G213" s="720">
        <f t="shared" si="11"/>
        <v>0</v>
      </c>
      <c r="H213" s="425"/>
      <c r="I213" s="425"/>
      <c r="J213" s="425"/>
    </row>
    <row r="214" spans="1:10" ht="26.25" customHeight="1" x14ac:dyDescent="0.2">
      <c r="A214" s="721" t="s">
        <v>19</v>
      </c>
      <c r="B214" s="717"/>
      <c r="C214" s="718">
        <v>0</v>
      </c>
      <c r="D214" s="718"/>
      <c r="E214" s="719"/>
      <c r="F214" s="719"/>
      <c r="G214" s="720">
        <f t="shared" si="11"/>
        <v>0</v>
      </c>
      <c r="H214" s="425"/>
      <c r="I214" s="425"/>
      <c r="J214" s="425"/>
    </row>
    <row r="215" spans="1:10" x14ac:dyDescent="0.2">
      <c r="A215" s="723" t="s">
        <v>379</v>
      </c>
      <c r="B215" s="717"/>
      <c r="C215" s="718">
        <v>0</v>
      </c>
      <c r="D215" s="718"/>
      <c r="E215" s="719"/>
      <c r="F215" s="719"/>
      <c r="G215" s="720">
        <f t="shared" si="11"/>
        <v>0</v>
      </c>
      <c r="H215" s="425"/>
      <c r="I215" s="425"/>
      <c r="J215" s="425"/>
    </row>
    <row r="216" spans="1:10" x14ac:dyDescent="0.2">
      <c r="A216" s="723" t="s">
        <v>20</v>
      </c>
      <c r="B216" s="717"/>
      <c r="C216" s="718">
        <v>0</v>
      </c>
      <c r="D216" s="718"/>
      <c r="E216" s="719"/>
      <c r="F216" s="719"/>
      <c r="G216" s="720">
        <f t="shared" si="11"/>
        <v>0</v>
      </c>
      <c r="H216" s="425"/>
      <c r="I216" s="425"/>
      <c r="J216" s="425"/>
    </row>
    <row r="217" spans="1:10" ht="13.5" thickBot="1" x14ac:dyDescent="0.25">
      <c r="A217" s="724" t="s">
        <v>290</v>
      </c>
      <c r="B217" s="725"/>
      <c r="C217" s="726">
        <v>0</v>
      </c>
      <c r="D217" s="726">
        <v>1443750</v>
      </c>
      <c r="E217" s="727"/>
      <c r="F217" s="727"/>
      <c r="G217" s="728">
        <f t="shared" si="11"/>
        <v>1443750</v>
      </c>
      <c r="H217" s="425"/>
      <c r="I217" s="425"/>
      <c r="J217" s="425"/>
    </row>
    <row r="218" spans="1:10" ht="13.5" thickBot="1" x14ac:dyDescent="0.25">
      <c r="A218" s="729" t="s">
        <v>33</v>
      </c>
      <c r="B218" s="730"/>
      <c r="C218" s="731">
        <f>SUM(C188:C197)</f>
        <v>5233950.8</v>
      </c>
      <c r="D218" s="731">
        <f>SUM(D188:D197)</f>
        <v>1981410.5</v>
      </c>
      <c r="E218" s="731">
        <f>SUM(E188:E197)</f>
        <v>0</v>
      </c>
      <c r="F218" s="731">
        <f>SUM(F188:F197)</f>
        <v>2464696.3199999998</v>
      </c>
      <c r="G218" s="732">
        <f>SUM(G188:G197)</f>
        <v>4750664.9800000004</v>
      </c>
      <c r="H218" s="425"/>
      <c r="I218" s="425"/>
      <c r="J218" s="425"/>
    </row>
    <row r="219" spans="1:10" x14ac:dyDescent="0.2">
      <c r="A219" s="688"/>
      <c r="B219" s="688"/>
      <c r="C219" s="688"/>
      <c r="D219" s="688"/>
      <c r="E219" s="688"/>
      <c r="F219" s="688"/>
      <c r="G219" s="688"/>
      <c r="H219" s="425"/>
      <c r="I219" s="425"/>
      <c r="J219" s="425"/>
    </row>
    <row r="220" spans="1:10" x14ac:dyDescent="0.2">
      <c r="A220" s="733"/>
      <c r="B220" s="733"/>
      <c r="C220" s="733"/>
      <c r="D220" s="733"/>
      <c r="E220" s="733"/>
      <c r="F220" s="733"/>
      <c r="G220" s="733"/>
      <c r="H220" s="425"/>
      <c r="I220" s="425"/>
      <c r="J220" s="425"/>
    </row>
    <row r="221" spans="1:10" ht="15" x14ac:dyDescent="0.2">
      <c r="A221" s="734" t="s">
        <v>395</v>
      </c>
      <c r="B221" s="734"/>
      <c r="C221" s="734"/>
      <c r="D221" s="735"/>
      <c r="E221" s="736"/>
      <c r="F221" s="425"/>
      <c r="G221" s="425"/>
      <c r="H221" s="425"/>
      <c r="I221" s="425"/>
      <c r="J221" s="425"/>
    </row>
    <row r="222" spans="1:10" ht="13.5" thickBot="1" x14ac:dyDescent="0.25">
      <c r="A222" s="688"/>
      <c r="B222" s="688"/>
      <c r="C222" s="688"/>
      <c r="D222" s="425"/>
      <c r="E222" s="425"/>
      <c r="F222" s="425"/>
      <c r="G222" s="425"/>
      <c r="H222" s="425"/>
      <c r="I222" s="425"/>
      <c r="J222" s="425"/>
    </row>
    <row r="223" spans="1:10" ht="13.5" thickBot="1" x14ac:dyDescent="0.25">
      <c r="A223" s="729" t="s">
        <v>111</v>
      </c>
      <c r="B223" s="737"/>
      <c r="C223" s="738" t="s">
        <v>185</v>
      </c>
      <c r="D223" s="739" t="s">
        <v>186</v>
      </c>
      <c r="E223" s="425"/>
      <c r="F223" s="425"/>
      <c r="G223" s="425"/>
      <c r="H223" s="425"/>
      <c r="I223" s="425"/>
      <c r="J223" s="425"/>
    </row>
    <row r="224" spans="1:10" ht="13.5" thickBot="1" x14ac:dyDescent="0.25">
      <c r="A224" s="729" t="s">
        <v>339</v>
      </c>
      <c r="B224" s="737"/>
      <c r="C224" s="740">
        <f>SUM(C225:C227)</f>
        <v>0</v>
      </c>
      <c r="D224" s="740">
        <f>SUM(D225:D227)</f>
        <v>0</v>
      </c>
      <c r="E224" s="425"/>
      <c r="F224" s="425"/>
      <c r="G224" s="425"/>
      <c r="H224" s="425"/>
      <c r="I224" s="425"/>
      <c r="J224" s="425"/>
    </row>
    <row r="225" spans="1:10" x14ac:dyDescent="0.2">
      <c r="A225" s="741" t="s">
        <v>291</v>
      </c>
      <c r="B225" s="742"/>
      <c r="C225" s="743"/>
      <c r="D225" s="744"/>
      <c r="E225" s="425"/>
      <c r="F225" s="425"/>
      <c r="G225" s="425"/>
      <c r="H225" s="425"/>
      <c r="I225" s="425"/>
      <c r="J225" s="425"/>
    </row>
    <row r="226" spans="1:10" x14ac:dyDescent="0.2">
      <c r="A226" s="745" t="s">
        <v>292</v>
      </c>
      <c r="B226" s="746"/>
      <c r="C226" s="747"/>
      <c r="D226" s="748"/>
      <c r="E226" s="425"/>
      <c r="F226" s="425"/>
      <c r="G226" s="425"/>
      <c r="H226" s="425"/>
      <c r="I226" s="425"/>
      <c r="J226" s="425"/>
    </row>
    <row r="227" spans="1:10" ht="13.5" thickBot="1" x14ac:dyDescent="0.25">
      <c r="A227" s="749" t="s">
        <v>293</v>
      </c>
      <c r="B227" s="750"/>
      <c r="C227" s="747"/>
      <c r="D227" s="748"/>
      <c r="E227" s="425"/>
      <c r="F227" s="425"/>
      <c r="G227" s="425"/>
      <c r="H227" s="425"/>
      <c r="I227" s="425"/>
      <c r="J227" s="425"/>
    </row>
    <row r="228" spans="1:10" ht="26.25" customHeight="1" thickBot="1" x14ac:dyDescent="0.25">
      <c r="A228" s="729" t="s">
        <v>340</v>
      </c>
      <c r="B228" s="737"/>
      <c r="C228" s="751">
        <f>SUM(C229:C231)</f>
        <v>0</v>
      </c>
      <c r="D228" s="740">
        <f>SUM(D229:D231)</f>
        <v>0</v>
      </c>
      <c r="E228" s="425"/>
      <c r="F228" s="425"/>
      <c r="G228" s="425"/>
      <c r="H228" s="425"/>
      <c r="I228" s="425"/>
      <c r="J228" s="425"/>
    </row>
    <row r="229" spans="1:10" x14ac:dyDescent="0.2">
      <c r="A229" s="741" t="s">
        <v>291</v>
      </c>
      <c r="B229" s="742"/>
      <c r="C229" s="743"/>
      <c r="D229" s="744"/>
      <c r="E229" s="425"/>
      <c r="F229" s="425"/>
      <c r="G229" s="425"/>
      <c r="H229" s="425"/>
      <c r="I229" s="425"/>
      <c r="J229" s="425"/>
    </row>
    <row r="230" spans="1:10" x14ac:dyDescent="0.2">
      <c r="A230" s="745" t="s">
        <v>292</v>
      </c>
      <c r="B230" s="746"/>
      <c r="C230" s="747"/>
      <c r="D230" s="748"/>
      <c r="E230" s="425"/>
      <c r="F230" s="425"/>
      <c r="G230" s="425"/>
      <c r="H230" s="425"/>
      <c r="I230" s="425"/>
      <c r="J230" s="425"/>
    </row>
    <row r="231" spans="1:10" ht="13.5" thickBot="1" x14ac:dyDescent="0.25">
      <c r="A231" s="749" t="s">
        <v>293</v>
      </c>
      <c r="B231" s="750"/>
      <c r="C231" s="747"/>
      <c r="D231" s="748"/>
      <c r="E231" s="425"/>
      <c r="F231" s="425"/>
      <c r="G231" s="425"/>
      <c r="H231" s="425"/>
      <c r="I231" s="425"/>
      <c r="J231" s="425"/>
    </row>
    <row r="232" spans="1:10" ht="26.25" customHeight="1" thickBot="1" x14ac:dyDescent="0.25">
      <c r="A232" s="729" t="s">
        <v>341</v>
      </c>
      <c r="B232" s="737"/>
      <c r="C232" s="751">
        <f>SUM(C233:C235)</f>
        <v>0</v>
      </c>
      <c r="D232" s="752">
        <f>SUM(D233:D235)</f>
        <v>0</v>
      </c>
      <c r="E232" s="425"/>
      <c r="F232" s="425"/>
      <c r="G232" s="425"/>
      <c r="H232" s="425"/>
      <c r="I232" s="425"/>
      <c r="J232" s="425"/>
    </row>
    <row r="233" spans="1:10" x14ac:dyDescent="0.2">
      <c r="A233" s="741" t="s">
        <v>291</v>
      </c>
      <c r="B233" s="742"/>
      <c r="C233" s="743"/>
      <c r="D233" s="744"/>
      <c r="E233" s="425"/>
      <c r="F233" s="425"/>
      <c r="G233" s="425"/>
      <c r="H233" s="425"/>
      <c r="I233" s="425"/>
      <c r="J233" s="425"/>
    </row>
    <row r="234" spans="1:10" x14ac:dyDescent="0.2">
      <c r="A234" s="745" t="s">
        <v>292</v>
      </c>
      <c r="B234" s="746"/>
      <c r="C234" s="747"/>
      <c r="D234" s="748"/>
      <c r="E234" s="425"/>
      <c r="F234" s="425"/>
      <c r="G234" s="425"/>
      <c r="H234" s="425"/>
      <c r="I234" s="425"/>
      <c r="J234" s="425"/>
    </row>
    <row r="235" spans="1:10" ht="13.5" thickBot="1" x14ac:dyDescent="0.25">
      <c r="A235" s="749" t="s">
        <v>293</v>
      </c>
      <c r="B235" s="750"/>
      <c r="C235" s="747"/>
      <c r="D235" s="748"/>
      <c r="E235" s="425"/>
      <c r="F235" s="425"/>
      <c r="G235" s="425"/>
      <c r="H235" s="425"/>
      <c r="I235" s="425"/>
      <c r="J235" s="425"/>
    </row>
    <row r="236" spans="1:10" ht="13.5" thickBot="1" x14ac:dyDescent="0.25">
      <c r="A236" s="729" t="s">
        <v>21</v>
      </c>
      <c r="B236" s="737"/>
      <c r="C236" s="753">
        <f>C228+C232+C224</f>
        <v>0</v>
      </c>
      <c r="D236" s="753">
        <f>D228+D232+D224</f>
        <v>0</v>
      </c>
      <c r="E236" s="425"/>
      <c r="F236" s="425"/>
      <c r="G236" s="425"/>
      <c r="H236" s="425"/>
      <c r="I236" s="425"/>
      <c r="J236" s="425"/>
    </row>
    <row r="237" spans="1:10" x14ac:dyDescent="0.2">
      <c r="A237" s="425"/>
      <c r="B237" s="425"/>
      <c r="C237" s="425"/>
      <c r="D237" s="425"/>
      <c r="E237" s="425"/>
      <c r="F237" s="425"/>
      <c r="G237" s="425"/>
      <c r="H237" s="425"/>
      <c r="I237" s="425"/>
      <c r="J237" s="425"/>
    </row>
    <row r="238" spans="1:10" x14ac:dyDescent="0.2">
      <c r="A238" s="425"/>
      <c r="B238" s="425"/>
      <c r="C238" s="425"/>
      <c r="D238" s="425"/>
      <c r="E238" s="425"/>
      <c r="F238" s="425"/>
      <c r="G238" s="425"/>
      <c r="H238" s="425"/>
      <c r="I238" s="425"/>
      <c r="J238" s="425"/>
    </row>
    <row r="239" spans="1:10" ht="60.75" customHeight="1" x14ac:dyDescent="0.2">
      <c r="A239" s="593" t="s">
        <v>388</v>
      </c>
      <c r="B239" s="593"/>
      <c r="C239" s="593"/>
      <c r="D239" s="594"/>
      <c r="E239" s="425"/>
      <c r="F239" s="425"/>
      <c r="G239" s="425"/>
      <c r="H239" s="425"/>
      <c r="I239" s="425"/>
      <c r="J239" s="425"/>
    </row>
    <row r="240" spans="1:10" ht="13.5" thickBot="1" x14ac:dyDescent="0.25">
      <c r="A240" s="596"/>
      <c r="B240" s="596"/>
      <c r="C240" s="596"/>
      <c r="D240" s="425"/>
      <c r="E240" s="425"/>
      <c r="F240" s="425"/>
      <c r="G240" s="425"/>
      <c r="H240" s="425"/>
      <c r="I240" s="425"/>
      <c r="J240" s="425"/>
    </row>
    <row r="241" spans="1:10" ht="13.5" thickBot="1" x14ac:dyDescent="0.25">
      <c r="A241" s="754" t="s">
        <v>84</v>
      </c>
      <c r="B241" s="755"/>
      <c r="C241" s="601" t="s">
        <v>267</v>
      </c>
      <c r="D241" s="599" t="s">
        <v>294</v>
      </c>
      <c r="E241" s="425"/>
      <c r="F241" s="425"/>
      <c r="G241" s="425"/>
      <c r="H241" s="425"/>
      <c r="I241" s="425"/>
      <c r="J241" s="425"/>
    </row>
    <row r="242" spans="1:10" ht="25.5" customHeight="1" x14ac:dyDescent="0.2">
      <c r="A242" s="756" t="s">
        <v>295</v>
      </c>
      <c r="B242" s="757"/>
      <c r="C242" s="758"/>
      <c r="D242" s="759"/>
      <c r="E242" s="425"/>
      <c r="F242" s="425"/>
      <c r="G242" s="425"/>
      <c r="H242" s="425"/>
      <c r="I242" s="425"/>
      <c r="J242" s="425"/>
    </row>
    <row r="243" spans="1:10" ht="26.25" customHeight="1" thickBot="1" x14ac:dyDescent="0.25">
      <c r="A243" s="760" t="s">
        <v>296</v>
      </c>
      <c r="B243" s="761"/>
      <c r="C243" s="762"/>
      <c r="D243" s="763"/>
      <c r="E243" s="425"/>
      <c r="F243" s="425"/>
      <c r="G243" s="425"/>
      <c r="H243" s="425"/>
      <c r="I243" s="425"/>
      <c r="J243" s="425"/>
    </row>
    <row r="244" spans="1:10" ht="13.5" thickBot="1" x14ac:dyDescent="0.25">
      <c r="A244" s="764" t="s">
        <v>33</v>
      </c>
      <c r="B244" s="765"/>
      <c r="C244" s="766">
        <f>SUM(C242:C243)</f>
        <v>0</v>
      </c>
      <c r="D244" s="767">
        <f>SUM(D242:D243)</f>
        <v>0</v>
      </c>
      <c r="E244" s="425"/>
      <c r="F244" s="425"/>
      <c r="G244" s="425"/>
      <c r="H244" s="425"/>
      <c r="I244" s="425"/>
      <c r="J244" s="425"/>
    </row>
    <row r="245" spans="1:10" x14ac:dyDescent="0.2">
      <c r="A245" s="425"/>
      <c r="B245" s="425"/>
      <c r="C245" s="425"/>
      <c r="D245" s="425"/>
      <c r="E245" s="425"/>
      <c r="F245" s="425"/>
      <c r="G245" s="425"/>
      <c r="H245" s="425"/>
      <c r="I245" s="425"/>
      <c r="J245" s="425"/>
    </row>
    <row r="246" spans="1:10" x14ac:dyDescent="0.2">
      <c r="A246" s="425"/>
      <c r="B246" s="425"/>
      <c r="C246" s="425"/>
      <c r="D246" s="425"/>
      <c r="E246" s="425"/>
      <c r="F246" s="425"/>
      <c r="G246" s="425"/>
      <c r="H246" s="425"/>
      <c r="I246" s="425"/>
      <c r="J246" s="425"/>
    </row>
    <row r="247" spans="1:10" x14ac:dyDescent="0.2">
      <c r="A247" s="425"/>
      <c r="B247" s="425"/>
      <c r="C247" s="425"/>
      <c r="D247" s="425"/>
      <c r="E247" s="425"/>
      <c r="F247" s="425"/>
      <c r="G247" s="425"/>
      <c r="H247" s="425"/>
      <c r="I247" s="425"/>
      <c r="J247" s="425"/>
    </row>
    <row r="248" spans="1:10" x14ac:dyDescent="0.2">
      <c r="A248" s="425"/>
      <c r="B248" s="425"/>
      <c r="C248" s="425"/>
      <c r="D248" s="425"/>
      <c r="E248" s="425"/>
      <c r="F248" s="425"/>
      <c r="G248" s="425"/>
      <c r="H248" s="425"/>
      <c r="I248" s="425"/>
      <c r="J248" s="425"/>
    </row>
    <row r="249" spans="1:10" x14ac:dyDescent="0.2">
      <c r="A249" s="425"/>
      <c r="B249" s="425"/>
      <c r="C249" s="425"/>
      <c r="D249" s="425"/>
      <c r="E249" s="425"/>
      <c r="F249" s="425"/>
      <c r="G249" s="425"/>
      <c r="H249" s="425"/>
      <c r="I249" s="425"/>
      <c r="J249" s="425"/>
    </row>
    <row r="250" spans="1:10" ht="15" x14ac:dyDescent="0.2">
      <c r="A250" s="768" t="s">
        <v>349</v>
      </c>
      <c r="B250" s="768"/>
      <c r="C250" s="768"/>
      <c r="D250" s="768"/>
      <c r="E250" s="768"/>
      <c r="F250" s="425"/>
      <c r="G250" s="425"/>
      <c r="H250" s="425"/>
      <c r="I250" s="425"/>
      <c r="J250" s="425"/>
    </row>
    <row r="251" spans="1:10" ht="13.5" thickBot="1" x14ac:dyDescent="0.25">
      <c r="A251" s="639"/>
      <c r="B251" s="639"/>
      <c r="C251" s="639"/>
      <c r="D251" s="639"/>
      <c r="E251" s="639"/>
      <c r="F251" s="425"/>
      <c r="G251" s="425"/>
      <c r="H251" s="425"/>
      <c r="I251" s="425"/>
      <c r="J251" s="425"/>
    </row>
    <row r="252" spans="1:10" ht="26.25" thickBot="1" x14ac:dyDescent="0.25">
      <c r="A252" s="599" t="s">
        <v>297</v>
      </c>
      <c r="B252" s="769" t="s">
        <v>106</v>
      </c>
      <c r="C252" s="770"/>
      <c r="D252" s="769" t="s">
        <v>298</v>
      </c>
      <c r="E252" s="770"/>
      <c r="F252" s="425"/>
      <c r="G252" s="425"/>
      <c r="H252" s="425"/>
      <c r="I252" s="425"/>
      <c r="J252" s="425"/>
    </row>
    <row r="253" spans="1:10" ht="13.5" thickBot="1" x14ac:dyDescent="0.25">
      <c r="A253" s="771"/>
      <c r="B253" s="602" t="s">
        <v>300</v>
      </c>
      <c r="C253" s="602" t="s">
        <v>301</v>
      </c>
      <c r="D253" s="601" t="s">
        <v>302</v>
      </c>
      <c r="E253" s="602" t="s">
        <v>303</v>
      </c>
      <c r="F253" s="425"/>
      <c r="G253" s="425"/>
      <c r="H253" s="425"/>
      <c r="I253" s="425"/>
      <c r="J253" s="425"/>
    </row>
    <row r="254" spans="1:10" ht="13.5" thickBot="1" x14ac:dyDescent="0.25">
      <c r="A254" s="772" t="s">
        <v>299</v>
      </c>
      <c r="B254" s="769"/>
      <c r="C254" s="773"/>
      <c r="D254" s="773"/>
      <c r="E254" s="774"/>
      <c r="F254" s="425"/>
      <c r="G254" s="425"/>
      <c r="H254" s="425"/>
      <c r="I254" s="425"/>
      <c r="J254" s="425"/>
    </row>
    <row r="255" spans="1:10" x14ac:dyDescent="0.2">
      <c r="A255" s="775" t="s">
        <v>304</v>
      </c>
      <c r="B255" s="776"/>
      <c r="C255" s="776"/>
      <c r="D255" s="777"/>
      <c r="E255" s="776"/>
      <c r="F255" s="425"/>
      <c r="G255" s="425"/>
      <c r="H255" s="425"/>
      <c r="I255" s="425"/>
      <c r="J255" s="425"/>
    </row>
    <row r="256" spans="1:10" ht="25.5" x14ac:dyDescent="0.2">
      <c r="A256" s="775" t="s">
        <v>305</v>
      </c>
      <c r="B256" s="776"/>
      <c r="C256" s="776"/>
      <c r="D256" s="777"/>
      <c r="E256" s="776"/>
      <c r="F256" s="425"/>
      <c r="G256" s="425"/>
      <c r="H256" s="425"/>
      <c r="I256" s="425"/>
      <c r="J256" s="425"/>
    </row>
    <row r="257" spans="1:10" x14ac:dyDescent="0.2">
      <c r="A257" s="775" t="s">
        <v>306</v>
      </c>
      <c r="B257" s="776"/>
      <c r="C257" s="776"/>
      <c r="D257" s="777"/>
      <c r="E257" s="776"/>
      <c r="F257" s="425"/>
      <c r="G257" s="425"/>
      <c r="H257" s="425"/>
      <c r="I257" s="425"/>
      <c r="J257" s="425"/>
    </row>
    <row r="258" spans="1:10" x14ac:dyDescent="0.2">
      <c r="A258" s="775" t="s">
        <v>389</v>
      </c>
      <c r="B258" s="778">
        <f>SUM(B259:B260)</f>
        <v>0</v>
      </c>
      <c r="C258" s="778">
        <f>SUM(C259:C260)</f>
        <v>0</v>
      </c>
      <c r="D258" s="778">
        <f>SUM(D259:D260)</f>
        <v>0</v>
      </c>
      <c r="E258" s="778">
        <f>SUM(E259:E260)</f>
        <v>0</v>
      </c>
      <c r="F258" s="425"/>
      <c r="G258" s="425"/>
      <c r="H258" s="425"/>
      <c r="I258" s="425"/>
      <c r="J258" s="425"/>
    </row>
    <row r="259" spans="1:10" x14ac:dyDescent="0.2">
      <c r="A259" s="779" t="s">
        <v>64</v>
      </c>
      <c r="B259" s="778"/>
      <c r="C259" s="778"/>
      <c r="D259" s="780"/>
      <c r="E259" s="778"/>
      <c r="F259" s="425"/>
      <c r="G259" s="425"/>
      <c r="H259" s="425"/>
      <c r="I259" s="425"/>
      <c r="J259" s="425"/>
    </row>
    <row r="260" spans="1:10" ht="13.5" thickBot="1" x14ac:dyDescent="0.25">
      <c r="A260" s="781" t="s">
        <v>64</v>
      </c>
      <c r="B260" s="782"/>
      <c r="C260" s="782"/>
      <c r="D260" s="639"/>
      <c r="E260" s="782"/>
      <c r="F260" s="425"/>
      <c r="G260" s="425"/>
      <c r="H260" s="425"/>
      <c r="I260" s="425"/>
      <c r="J260" s="425"/>
    </row>
    <row r="261" spans="1:10" ht="13.5" thickBot="1" x14ac:dyDescent="0.25">
      <c r="A261" s="783" t="s">
        <v>33</v>
      </c>
      <c r="B261" s="628">
        <f>SUM(B255:B258)</f>
        <v>0</v>
      </c>
      <c r="C261" s="628">
        <f>SUM(C255:C258)</f>
        <v>0</v>
      </c>
      <c r="D261" s="628">
        <f>SUM(D255:D258)</f>
        <v>0</v>
      </c>
      <c r="E261" s="628">
        <f>SUM(E255:E258)</f>
        <v>0</v>
      </c>
      <c r="F261" s="425"/>
      <c r="G261" s="425"/>
      <c r="H261" s="425"/>
      <c r="I261" s="425"/>
      <c r="J261" s="425"/>
    </row>
    <row r="262" spans="1:10" ht="13.5" thickBot="1" x14ac:dyDescent="0.25">
      <c r="A262" s="772" t="s">
        <v>307</v>
      </c>
      <c r="B262" s="769"/>
      <c r="C262" s="773"/>
      <c r="D262" s="773"/>
      <c r="E262" s="774"/>
      <c r="F262" s="425"/>
      <c r="G262" s="425"/>
      <c r="H262" s="425"/>
      <c r="I262" s="425"/>
      <c r="J262" s="425"/>
    </row>
    <row r="263" spans="1:10" x14ac:dyDescent="0.2">
      <c r="A263" s="775" t="s">
        <v>304</v>
      </c>
      <c r="B263" s="776"/>
      <c r="C263" s="776"/>
      <c r="D263" s="777"/>
      <c r="E263" s="776"/>
      <c r="F263" s="425"/>
      <c r="G263" s="425"/>
      <c r="H263" s="425"/>
      <c r="I263" s="425"/>
      <c r="J263" s="425"/>
    </row>
    <row r="264" spans="1:10" ht="25.5" x14ac:dyDescent="0.2">
      <c r="A264" s="775" t="s">
        <v>305</v>
      </c>
      <c r="B264" s="776"/>
      <c r="C264" s="776"/>
      <c r="D264" s="777"/>
      <c r="E264" s="776"/>
      <c r="F264" s="425"/>
      <c r="G264" s="425"/>
      <c r="H264" s="425"/>
      <c r="I264" s="425"/>
      <c r="J264" s="425"/>
    </row>
    <row r="265" spans="1:10" x14ac:dyDescent="0.2">
      <c r="A265" s="775" t="s">
        <v>306</v>
      </c>
      <c r="B265" s="776"/>
      <c r="C265" s="776"/>
      <c r="D265" s="777"/>
      <c r="E265" s="776"/>
      <c r="F265" s="425"/>
      <c r="G265" s="425"/>
      <c r="H265" s="425"/>
      <c r="I265" s="425"/>
      <c r="J265" s="425"/>
    </row>
    <row r="266" spans="1:10" x14ac:dyDescent="0.2">
      <c r="A266" s="775" t="s">
        <v>389</v>
      </c>
      <c r="B266" s="778">
        <f>SUM(B267:B268)</f>
        <v>0</v>
      </c>
      <c r="C266" s="778">
        <f>SUM(C267:C268)</f>
        <v>0</v>
      </c>
      <c r="D266" s="778">
        <f>SUM(D267:D268)</f>
        <v>0</v>
      </c>
      <c r="E266" s="778">
        <f>SUM(E267:E268)</f>
        <v>0</v>
      </c>
      <c r="F266" s="425"/>
      <c r="G266" s="425"/>
      <c r="H266" s="425"/>
      <c r="I266" s="425"/>
      <c r="J266" s="425"/>
    </row>
    <row r="267" spans="1:10" x14ac:dyDescent="0.2">
      <c r="A267" s="779" t="s">
        <v>64</v>
      </c>
      <c r="B267" s="778"/>
      <c r="C267" s="778"/>
      <c r="D267" s="780"/>
      <c r="E267" s="778"/>
      <c r="F267" s="425"/>
      <c r="G267" s="425"/>
      <c r="H267" s="425"/>
      <c r="I267" s="425"/>
      <c r="J267" s="425"/>
    </row>
    <row r="268" spans="1:10" ht="13.5" thickBot="1" x14ac:dyDescent="0.25">
      <c r="A268" s="781" t="s">
        <v>64</v>
      </c>
      <c r="B268" s="782"/>
      <c r="C268" s="782"/>
      <c r="D268" s="639"/>
      <c r="E268" s="782"/>
      <c r="F268" s="425"/>
      <c r="G268" s="425"/>
      <c r="H268" s="425"/>
      <c r="I268" s="425"/>
      <c r="J268" s="425"/>
    </row>
    <row r="269" spans="1:10" ht="13.5" thickBot="1" x14ac:dyDescent="0.25">
      <c r="A269" s="784" t="s">
        <v>33</v>
      </c>
      <c r="B269" s="628">
        <f>SUM(B263:B266)</f>
        <v>0</v>
      </c>
      <c r="C269" s="628">
        <f>SUM(C263:C266)</f>
        <v>0</v>
      </c>
      <c r="D269" s="628">
        <f>SUM(D263:D266)</f>
        <v>0</v>
      </c>
      <c r="E269" s="628">
        <f>SUM(E263:E266)</f>
        <v>0</v>
      </c>
      <c r="F269" s="425"/>
      <c r="G269" s="425"/>
      <c r="H269" s="425"/>
      <c r="I269" s="425"/>
      <c r="J269" s="425"/>
    </row>
    <row r="270" spans="1:10" x14ac:dyDescent="0.2">
      <c r="A270" s="425"/>
      <c r="B270" s="425"/>
      <c r="C270" s="425"/>
      <c r="D270" s="425"/>
      <c r="E270" s="425"/>
      <c r="F270" s="425"/>
      <c r="G270" s="425"/>
      <c r="H270" s="425"/>
      <c r="I270" s="425"/>
      <c r="J270" s="425"/>
    </row>
    <row r="271" spans="1:10" x14ac:dyDescent="0.2">
      <c r="A271" s="425"/>
      <c r="B271" s="425"/>
      <c r="C271" s="425"/>
      <c r="D271" s="425"/>
      <c r="E271" s="425"/>
      <c r="F271" s="425"/>
      <c r="G271" s="425"/>
      <c r="H271" s="425"/>
      <c r="I271" s="425"/>
      <c r="J271" s="425"/>
    </row>
    <row r="272" spans="1:10" x14ac:dyDescent="0.2">
      <c r="A272" s="425"/>
      <c r="B272" s="425"/>
      <c r="C272" s="425"/>
      <c r="D272" s="425"/>
      <c r="E272" s="425"/>
      <c r="F272" s="425"/>
      <c r="G272" s="425"/>
      <c r="H272" s="425"/>
      <c r="I272" s="425"/>
      <c r="J272" s="425"/>
    </row>
    <row r="273" spans="1:10" ht="29.25" customHeight="1" x14ac:dyDescent="0.2">
      <c r="A273" s="593" t="s">
        <v>348</v>
      </c>
      <c r="B273" s="593"/>
      <c r="C273" s="593"/>
      <c r="D273" s="593"/>
      <c r="E273" s="593"/>
      <c r="F273" s="425"/>
      <c r="G273" s="785"/>
      <c r="H273" s="425"/>
      <c r="I273" s="425"/>
      <c r="J273" s="425"/>
    </row>
    <row r="274" spans="1:10" ht="13.5" thickBot="1" x14ac:dyDescent="0.25">
      <c r="A274" s="786"/>
      <c r="B274" s="425"/>
      <c r="C274" s="425"/>
      <c r="D274" s="425"/>
      <c r="E274" s="425"/>
      <c r="F274" s="425"/>
      <c r="G274" s="785"/>
      <c r="H274" s="425"/>
      <c r="I274" s="425"/>
      <c r="J274" s="425"/>
    </row>
    <row r="275" spans="1:10" ht="64.5" thickBot="1" x14ac:dyDescent="0.25">
      <c r="A275" s="597" t="s">
        <v>187</v>
      </c>
      <c r="B275" s="629"/>
      <c r="C275" s="601" t="s">
        <v>267</v>
      </c>
      <c r="D275" s="599" t="s">
        <v>186</v>
      </c>
      <c r="E275" s="599" t="s">
        <v>371</v>
      </c>
      <c r="F275" s="425"/>
      <c r="G275" s="787"/>
      <c r="H275" s="425"/>
      <c r="I275" s="425"/>
      <c r="J275" s="425"/>
    </row>
    <row r="276" spans="1:10" ht="25.5" customHeight="1" x14ac:dyDescent="0.2">
      <c r="A276" s="788" t="s">
        <v>117</v>
      </c>
      <c r="B276" s="789"/>
      <c r="C276" s="790"/>
      <c r="D276" s="791"/>
      <c r="E276" s="791"/>
      <c r="F276" s="425"/>
      <c r="G276" s="787"/>
      <c r="H276" s="425"/>
      <c r="I276" s="425"/>
      <c r="J276" s="425"/>
    </row>
    <row r="277" spans="1:10" x14ac:dyDescent="0.2">
      <c r="A277" s="792" t="s">
        <v>617</v>
      </c>
      <c r="B277" s="793"/>
      <c r="C277" s="794"/>
      <c r="D277" s="748"/>
      <c r="E277" s="748"/>
      <c r="F277" s="425"/>
      <c r="G277" s="787"/>
      <c r="H277" s="425"/>
      <c r="I277" s="425"/>
      <c r="J277" s="425"/>
    </row>
    <row r="278" spans="1:10" ht="12.75" customHeight="1" x14ac:dyDescent="0.2">
      <c r="A278" s="795" t="s">
        <v>253</v>
      </c>
      <c r="B278" s="796"/>
      <c r="C278" s="794"/>
      <c r="D278" s="748"/>
      <c r="E278" s="748"/>
      <c r="F278" s="425"/>
      <c r="G278" s="797"/>
      <c r="H278" s="425"/>
      <c r="I278" s="425"/>
      <c r="J278" s="425"/>
    </row>
    <row r="279" spans="1:10" x14ac:dyDescent="0.2">
      <c r="A279" s="798" t="s">
        <v>118</v>
      </c>
      <c r="B279" s="799"/>
      <c r="C279" s="794"/>
      <c r="D279" s="748"/>
      <c r="E279" s="748"/>
      <c r="F279" s="425"/>
      <c r="G279" s="787"/>
      <c r="H279" s="425"/>
      <c r="I279" s="425"/>
      <c r="J279" s="425"/>
    </row>
    <row r="280" spans="1:10" x14ac:dyDescent="0.2">
      <c r="A280" s="792" t="s">
        <v>368</v>
      </c>
      <c r="B280" s="793"/>
      <c r="C280" s="800"/>
      <c r="D280" s="801"/>
      <c r="E280" s="801"/>
      <c r="F280" s="425"/>
      <c r="G280" s="787"/>
      <c r="H280" s="425"/>
      <c r="I280" s="425"/>
      <c r="J280" s="425"/>
    </row>
    <row r="281" spans="1:10" x14ac:dyDescent="0.2">
      <c r="A281" s="792" t="s">
        <v>369</v>
      </c>
      <c r="B281" s="793"/>
      <c r="C281" s="800"/>
      <c r="D281" s="801"/>
      <c r="E281" s="801"/>
      <c r="F281" s="425"/>
      <c r="G281" s="787"/>
      <c r="H281" s="425"/>
      <c r="I281" s="425"/>
      <c r="J281" s="425"/>
    </row>
    <row r="282" spans="1:10" x14ac:dyDescent="0.2">
      <c r="A282" s="792" t="s">
        <v>370</v>
      </c>
      <c r="B282" s="793"/>
      <c r="C282" s="802"/>
      <c r="D282" s="801"/>
      <c r="E282" s="801"/>
      <c r="F282" s="425"/>
      <c r="G282" s="787"/>
      <c r="H282" s="425"/>
      <c r="I282" s="425"/>
      <c r="J282" s="425"/>
    </row>
    <row r="283" spans="1:10" x14ac:dyDescent="0.2">
      <c r="A283" s="792" t="s">
        <v>119</v>
      </c>
      <c r="B283" s="793"/>
      <c r="C283" s="803"/>
      <c r="D283" s="748"/>
      <c r="E283" s="748"/>
      <c r="F283" s="425"/>
      <c r="G283" s="425"/>
      <c r="H283" s="425"/>
      <c r="I283" s="425"/>
      <c r="J283" s="425"/>
    </row>
    <row r="284" spans="1:10" ht="13.5" thickBot="1" x14ac:dyDescent="0.25">
      <c r="A284" s="804" t="s">
        <v>37</v>
      </c>
      <c r="B284" s="805"/>
      <c r="C284" s="806"/>
      <c r="D284" s="807"/>
      <c r="E284" s="807"/>
      <c r="F284" s="425"/>
      <c r="G284" s="425"/>
      <c r="H284" s="425"/>
      <c r="I284" s="425"/>
      <c r="J284" s="425"/>
    </row>
    <row r="285" spans="1:10" ht="13.5" thickBot="1" x14ac:dyDescent="0.25">
      <c r="A285" s="808" t="s">
        <v>142</v>
      </c>
      <c r="B285" s="809"/>
      <c r="C285" s="810">
        <f>C276+C277+C279+C283+C280+C281+C282+C284</f>
        <v>0</v>
      </c>
      <c r="D285" s="810">
        <f>D276+D277+D279+D283+D280+D281+D282+D284</f>
        <v>0</v>
      </c>
      <c r="E285" s="811"/>
      <c r="F285" s="425"/>
      <c r="G285" s="425"/>
      <c r="H285" s="425"/>
      <c r="I285" s="425"/>
      <c r="J285" s="425"/>
    </row>
    <row r="286" spans="1:10" ht="15" x14ac:dyDescent="0.2">
      <c r="A286" s="691" t="s">
        <v>347</v>
      </c>
      <c r="B286" s="691"/>
      <c r="C286" s="691"/>
      <c r="D286" s="691"/>
      <c r="E286" s="425"/>
      <c r="F286" s="425"/>
      <c r="G286" s="425"/>
      <c r="H286" s="425"/>
      <c r="I286" s="425"/>
      <c r="J286" s="425"/>
    </row>
    <row r="287" spans="1:10" ht="13.5" thickBot="1" x14ac:dyDescent="0.25">
      <c r="A287" s="692"/>
      <c r="B287" s="693"/>
      <c r="C287" s="694"/>
      <c r="D287" s="694"/>
      <c r="E287" s="425"/>
      <c r="F287" s="425"/>
      <c r="G287" s="425"/>
      <c r="H287" s="425"/>
      <c r="I287" s="425"/>
      <c r="J287" s="425"/>
    </row>
    <row r="288" spans="1:10" ht="13.5" thickBot="1" x14ac:dyDescent="0.25">
      <c r="A288" s="812" t="s">
        <v>398</v>
      </c>
      <c r="B288" s="813"/>
      <c r="C288" s="696" t="s">
        <v>267</v>
      </c>
      <c r="D288" s="699" t="s">
        <v>294</v>
      </c>
      <c r="E288" s="425"/>
      <c r="F288" s="425"/>
      <c r="G288" s="425"/>
      <c r="H288" s="425"/>
      <c r="I288" s="425"/>
      <c r="J288" s="425"/>
    </row>
    <row r="289" spans="1:10" ht="32.25" customHeight="1" thickBot="1" x14ac:dyDescent="0.25">
      <c r="A289" s="708" t="s">
        <v>248</v>
      </c>
      <c r="B289" s="770"/>
      <c r="C289" s="814"/>
      <c r="D289" s="815"/>
      <c r="E289" s="425"/>
      <c r="F289" s="425"/>
      <c r="G289" s="425"/>
      <c r="H289" s="425"/>
      <c r="I289" s="425"/>
      <c r="J289" s="425"/>
    </row>
    <row r="290" spans="1:10" ht="13.5" thickBot="1" x14ac:dyDescent="0.25">
      <c r="A290" s="708" t="s">
        <v>249</v>
      </c>
      <c r="B290" s="770"/>
      <c r="C290" s="814"/>
      <c r="D290" s="815"/>
      <c r="E290" s="425"/>
      <c r="F290" s="425"/>
      <c r="G290" s="425"/>
      <c r="H290" s="425"/>
      <c r="I290" s="425"/>
      <c r="J290" s="425"/>
    </row>
    <row r="291" spans="1:10" ht="13.5" thickBot="1" x14ac:dyDescent="0.25">
      <c r="A291" s="708" t="s">
        <v>250</v>
      </c>
      <c r="B291" s="770"/>
      <c r="C291" s="814"/>
      <c r="D291" s="815"/>
      <c r="E291" s="425"/>
      <c r="F291" s="425"/>
      <c r="G291" s="425"/>
      <c r="H291" s="425"/>
      <c r="I291" s="425"/>
      <c r="J291" s="425"/>
    </row>
    <row r="292" spans="1:10" ht="25.5" customHeight="1" thickBot="1" x14ac:dyDescent="0.25">
      <c r="A292" s="708" t="s">
        <v>618</v>
      </c>
      <c r="B292" s="770"/>
      <c r="C292" s="814"/>
      <c r="D292" s="815"/>
      <c r="E292" s="425"/>
      <c r="F292" s="425"/>
      <c r="G292" s="425"/>
      <c r="H292" s="425"/>
      <c r="I292" s="425"/>
      <c r="J292" s="425"/>
    </row>
    <row r="293" spans="1:10" ht="27" customHeight="1" thickBot="1" x14ac:dyDescent="0.25">
      <c r="A293" s="708" t="s">
        <v>251</v>
      </c>
      <c r="B293" s="770"/>
      <c r="C293" s="814"/>
      <c r="D293" s="815"/>
      <c r="E293" s="425"/>
      <c r="F293" s="425"/>
      <c r="G293" s="425"/>
      <c r="H293" s="425"/>
      <c r="I293" s="425"/>
      <c r="J293" s="425"/>
    </row>
    <row r="294" spans="1:10" ht="13.5" thickBot="1" x14ac:dyDescent="0.25">
      <c r="A294" s="708" t="s">
        <v>252</v>
      </c>
      <c r="B294" s="770"/>
      <c r="C294" s="814"/>
      <c r="D294" s="815"/>
      <c r="E294" s="425"/>
      <c r="F294" s="425"/>
      <c r="G294" s="425"/>
      <c r="H294" s="425"/>
      <c r="I294" s="425"/>
      <c r="J294" s="425"/>
    </row>
    <row r="295" spans="1:10" ht="29.25" customHeight="1" thickBot="1" x14ac:dyDescent="0.25">
      <c r="A295" s="708" t="s">
        <v>619</v>
      </c>
      <c r="B295" s="770"/>
      <c r="C295" s="814"/>
      <c r="D295" s="815"/>
      <c r="E295" s="425"/>
      <c r="F295" s="425"/>
      <c r="G295" s="425"/>
      <c r="H295" s="425"/>
      <c r="I295" s="425"/>
      <c r="J295" s="425"/>
    </row>
    <row r="296" spans="1:10" ht="25.5" customHeight="1" thickBot="1" x14ac:dyDescent="0.25">
      <c r="A296" s="708" t="s">
        <v>605</v>
      </c>
      <c r="B296" s="709"/>
      <c r="C296" s="814"/>
      <c r="D296" s="815"/>
      <c r="E296" s="425"/>
      <c r="F296" s="425"/>
      <c r="G296" s="425"/>
      <c r="H296" s="425"/>
      <c r="I296" s="425"/>
      <c r="J296" s="425"/>
    </row>
    <row r="297" spans="1:10" ht="13.5" thickBot="1" x14ac:dyDescent="0.25">
      <c r="A297" s="708" t="s">
        <v>406</v>
      </c>
      <c r="B297" s="709"/>
      <c r="C297" s="816">
        <f>SUM(C298:C317)</f>
        <v>0</v>
      </c>
      <c r="D297" s="817">
        <f>SUM(D298:D317)</f>
        <v>0</v>
      </c>
      <c r="E297" s="425"/>
      <c r="F297" s="425"/>
      <c r="G297" s="425"/>
      <c r="H297" s="425"/>
      <c r="I297" s="425"/>
      <c r="J297" s="425"/>
    </row>
    <row r="298" spans="1:10" ht="13.5" customHeight="1" x14ac:dyDescent="0.2">
      <c r="A298" s="660" t="s">
        <v>0</v>
      </c>
      <c r="B298" s="818"/>
      <c r="C298" s="819"/>
      <c r="D298" s="820"/>
      <c r="E298" s="425"/>
      <c r="F298" s="425"/>
      <c r="G298" s="425"/>
      <c r="H298" s="425"/>
      <c r="I298" s="425"/>
      <c r="J298" s="425"/>
    </row>
    <row r="299" spans="1:10" x14ac:dyDescent="0.2">
      <c r="A299" s="716" t="s">
        <v>23</v>
      </c>
      <c r="B299" s="717"/>
      <c r="C299" s="821"/>
      <c r="D299" s="820"/>
      <c r="E299" s="425"/>
      <c r="F299" s="425"/>
      <c r="G299" s="425"/>
      <c r="H299" s="425"/>
      <c r="I299" s="425"/>
      <c r="J299" s="425"/>
    </row>
    <row r="300" spans="1:10" x14ac:dyDescent="0.2">
      <c r="A300" s="722" t="s">
        <v>1</v>
      </c>
      <c r="B300" s="717"/>
      <c r="C300" s="821"/>
      <c r="D300" s="820"/>
      <c r="E300" s="425"/>
      <c r="F300" s="425"/>
      <c r="G300" s="425"/>
      <c r="H300" s="425"/>
      <c r="I300" s="425"/>
      <c r="J300" s="425"/>
    </row>
    <row r="301" spans="1:10" ht="39.75" customHeight="1" x14ac:dyDescent="0.2">
      <c r="A301" s="721" t="s">
        <v>418</v>
      </c>
      <c r="B301" s="717"/>
      <c r="C301" s="821"/>
      <c r="D301" s="820"/>
      <c r="E301" s="425"/>
      <c r="F301" s="425"/>
      <c r="G301" s="425"/>
      <c r="H301" s="425"/>
      <c r="I301" s="425"/>
      <c r="J301" s="425"/>
    </row>
    <row r="302" spans="1:10" x14ac:dyDescent="0.2">
      <c r="A302" s="722" t="s">
        <v>2</v>
      </c>
      <c r="B302" s="717"/>
      <c r="C302" s="821"/>
      <c r="D302" s="820"/>
      <c r="E302" s="425"/>
      <c r="F302" s="425"/>
      <c r="G302" s="425"/>
      <c r="H302" s="425"/>
      <c r="I302" s="425"/>
      <c r="J302" s="425"/>
    </row>
    <row r="303" spans="1:10" x14ac:dyDescent="0.2">
      <c r="A303" s="722" t="s">
        <v>3</v>
      </c>
      <c r="B303" s="717"/>
      <c r="C303" s="821"/>
      <c r="D303" s="820"/>
      <c r="E303" s="425"/>
      <c r="F303" s="425"/>
      <c r="G303" s="425"/>
      <c r="H303" s="425"/>
      <c r="I303" s="425"/>
      <c r="J303" s="425"/>
    </row>
    <row r="304" spans="1:10" x14ac:dyDescent="0.2">
      <c r="A304" s="722" t="s">
        <v>4</v>
      </c>
      <c r="B304" s="717"/>
      <c r="C304" s="821"/>
      <c r="D304" s="820"/>
      <c r="E304" s="425"/>
      <c r="F304" s="425"/>
      <c r="G304" s="425"/>
      <c r="H304" s="425"/>
      <c r="I304" s="425"/>
      <c r="J304" s="425"/>
    </row>
    <row r="305" spans="1:10" ht="26.25" customHeight="1" x14ac:dyDescent="0.2">
      <c r="A305" s="722" t="s">
        <v>5</v>
      </c>
      <c r="B305" s="717"/>
      <c r="C305" s="718"/>
      <c r="D305" s="822"/>
      <c r="E305" s="425"/>
      <c r="F305" s="425"/>
      <c r="G305" s="425"/>
      <c r="H305" s="425"/>
      <c r="I305" s="425"/>
      <c r="J305" s="425"/>
    </row>
    <row r="306" spans="1:10" x14ac:dyDescent="0.2">
      <c r="A306" s="722" t="s">
        <v>6</v>
      </c>
      <c r="B306" s="717"/>
      <c r="C306" s="718"/>
      <c r="D306" s="822"/>
      <c r="E306" s="425"/>
      <c r="F306" s="425"/>
      <c r="G306" s="425"/>
      <c r="H306" s="425"/>
      <c r="I306" s="425"/>
      <c r="J306" s="425"/>
    </row>
    <row r="307" spans="1:10" x14ac:dyDescent="0.2">
      <c r="A307" s="722" t="s">
        <v>7</v>
      </c>
      <c r="B307" s="717"/>
      <c r="C307" s="718"/>
      <c r="D307" s="822"/>
      <c r="E307" s="425"/>
      <c r="F307" s="425"/>
      <c r="G307" s="425"/>
      <c r="H307" s="425"/>
      <c r="I307" s="425"/>
      <c r="J307" s="425"/>
    </row>
    <row r="308" spans="1:10" x14ac:dyDescent="0.2">
      <c r="A308" s="722" t="s">
        <v>8</v>
      </c>
      <c r="B308" s="717"/>
      <c r="C308" s="718"/>
      <c r="D308" s="822"/>
      <c r="E308" s="425"/>
      <c r="F308" s="425"/>
      <c r="G308" s="425"/>
      <c r="H308" s="425"/>
      <c r="I308" s="425"/>
      <c r="J308" s="425"/>
    </row>
    <row r="309" spans="1:10" x14ac:dyDescent="0.2">
      <c r="A309" s="722" t="s">
        <v>9</v>
      </c>
      <c r="B309" s="717"/>
      <c r="C309" s="718"/>
      <c r="D309" s="822"/>
      <c r="E309" s="425"/>
      <c r="F309" s="425"/>
      <c r="G309" s="425"/>
      <c r="H309" s="425"/>
      <c r="I309" s="425"/>
      <c r="J309" s="425"/>
    </row>
    <row r="310" spans="1:10" x14ac:dyDescent="0.2">
      <c r="A310" s="722" t="s">
        <v>10</v>
      </c>
      <c r="B310" s="717"/>
      <c r="C310" s="718"/>
      <c r="D310" s="822"/>
      <c r="E310" s="425"/>
      <c r="F310" s="425"/>
      <c r="G310" s="425"/>
      <c r="H310" s="425"/>
      <c r="I310" s="425"/>
      <c r="J310" s="425"/>
    </row>
    <row r="311" spans="1:10" x14ac:dyDescent="0.2">
      <c r="A311" s="723" t="s">
        <v>16</v>
      </c>
      <c r="B311" s="717"/>
      <c r="C311" s="718"/>
      <c r="D311" s="822"/>
      <c r="E311" s="425"/>
      <c r="F311" s="425"/>
      <c r="G311" s="425"/>
      <c r="H311" s="425"/>
      <c r="I311" s="425"/>
      <c r="J311" s="425"/>
    </row>
    <row r="312" spans="1:10" x14ac:dyDescent="0.2">
      <c r="A312" s="723" t="s">
        <v>17</v>
      </c>
      <c r="B312" s="717"/>
      <c r="C312" s="718"/>
      <c r="D312" s="822"/>
      <c r="E312" s="425"/>
      <c r="F312" s="425"/>
      <c r="G312" s="425"/>
      <c r="H312" s="425"/>
      <c r="I312" s="425"/>
      <c r="J312" s="425"/>
    </row>
    <row r="313" spans="1:10" ht="27" customHeight="1" x14ac:dyDescent="0.2">
      <c r="A313" s="721" t="s">
        <v>18</v>
      </c>
      <c r="B313" s="717"/>
      <c r="C313" s="718"/>
      <c r="D313" s="822"/>
      <c r="E313" s="425"/>
      <c r="F313" s="425"/>
      <c r="G313" s="425"/>
      <c r="H313" s="425"/>
      <c r="I313" s="425"/>
      <c r="J313" s="425"/>
    </row>
    <row r="314" spans="1:10" ht="27" customHeight="1" x14ac:dyDescent="0.2">
      <c r="A314" s="721" t="s">
        <v>19</v>
      </c>
      <c r="B314" s="717"/>
      <c r="C314" s="718"/>
      <c r="D314" s="822"/>
      <c r="E314" s="425"/>
      <c r="F314" s="425"/>
      <c r="G314" s="425"/>
      <c r="H314" s="425"/>
      <c r="I314" s="425"/>
      <c r="J314" s="425"/>
    </row>
    <row r="315" spans="1:10" x14ac:dyDescent="0.2">
      <c r="A315" s="723" t="s">
        <v>379</v>
      </c>
      <c r="B315" s="717"/>
      <c r="C315" s="718"/>
      <c r="D315" s="822"/>
      <c r="E315" s="425"/>
      <c r="F315" s="425"/>
      <c r="G315" s="425"/>
      <c r="H315" s="425"/>
      <c r="I315" s="425"/>
      <c r="J315" s="425"/>
    </row>
    <row r="316" spans="1:10" x14ac:dyDescent="0.2">
      <c r="A316" s="723" t="s">
        <v>20</v>
      </c>
      <c r="B316" s="717"/>
      <c r="C316" s="718"/>
      <c r="D316" s="822"/>
      <c r="E316" s="425"/>
      <c r="F316" s="425"/>
      <c r="G316" s="425"/>
      <c r="H316" s="425"/>
      <c r="I316" s="425"/>
      <c r="J316" s="425"/>
    </row>
    <row r="317" spans="1:10" ht="13.5" thickBot="1" x14ac:dyDescent="0.25">
      <c r="A317" s="724" t="s">
        <v>290</v>
      </c>
      <c r="B317" s="725"/>
      <c r="C317" s="726"/>
      <c r="D317" s="822"/>
      <c r="E317" s="425"/>
      <c r="F317" s="425"/>
      <c r="G317" s="425"/>
      <c r="H317" s="425"/>
      <c r="I317" s="425"/>
      <c r="J317" s="425"/>
    </row>
    <row r="318" spans="1:10" ht="13.5" thickBot="1" x14ac:dyDescent="0.25">
      <c r="A318" s="729" t="s">
        <v>33</v>
      </c>
      <c r="B318" s="770"/>
      <c r="C318" s="752">
        <f>SUM(C289:C297)</f>
        <v>0</v>
      </c>
      <c r="D318" s="752">
        <f>SUM(D289:D297)</f>
        <v>0</v>
      </c>
      <c r="E318" s="425"/>
      <c r="F318" s="425"/>
      <c r="G318" s="425"/>
      <c r="H318" s="425"/>
      <c r="I318" s="425"/>
      <c r="J318" s="425"/>
    </row>
    <row r="319" spans="1:10" x14ac:dyDescent="0.2">
      <c r="A319" s="688"/>
      <c r="B319" s="688"/>
      <c r="C319" s="688"/>
      <c r="D319" s="688"/>
      <c r="E319" s="425"/>
      <c r="F319" s="425"/>
      <c r="G319" s="425"/>
      <c r="H319" s="425"/>
      <c r="I319" s="425"/>
      <c r="J319" s="425"/>
    </row>
    <row r="320" spans="1:10" x14ac:dyDescent="0.2">
      <c r="A320" s="688"/>
      <c r="B320" s="688"/>
      <c r="C320" s="688"/>
      <c r="D320" s="688"/>
      <c r="E320" s="425"/>
      <c r="F320" s="425"/>
      <c r="G320" s="425"/>
      <c r="H320" s="425"/>
      <c r="I320" s="425"/>
      <c r="J320" s="425"/>
    </row>
    <row r="321" spans="1:10" x14ac:dyDescent="0.2">
      <c r="A321" s="823"/>
      <c r="B321" s="824"/>
      <c r="C321" s="824"/>
      <c r="D321" s="688"/>
      <c r="E321" s="425"/>
      <c r="F321" s="425"/>
      <c r="G321" s="425"/>
      <c r="H321" s="425"/>
      <c r="I321" s="425"/>
      <c r="J321" s="425"/>
    </row>
    <row r="322" spans="1:10" x14ac:dyDescent="0.2">
      <c r="A322" s="425"/>
      <c r="B322" s="425"/>
      <c r="C322" s="425"/>
      <c r="D322" s="425"/>
      <c r="E322" s="425"/>
      <c r="F322" s="425"/>
      <c r="G322" s="425"/>
      <c r="H322" s="425"/>
      <c r="I322" s="425"/>
      <c r="J322" s="425"/>
    </row>
    <row r="323" spans="1:10" x14ac:dyDescent="0.2">
      <c r="A323" s="425"/>
      <c r="B323" s="425"/>
      <c r="C323" s="425"/>
      <c r="D323" s="425"/>
      <c r="E323" s="425"/>
      <c r="F323" s="425"/>
      <c r="G323" s="425"/>
      <c r="H323" s="425"/>
      <c r="I323" s="425"/>
      <c r="J323" s="425"/>
    </row>
    <row r="324" spans="1:10" ht="15" x14ac:dyDescent="0.2">
      <c r="A324" s="825" t="s">
        <v>346</v>
      </c>
      <c r="B324" s="825"/>
      <c r="C324" s="825"/>
      <c r="D324" s="425"/>
      <c r="E324" s="425"/>
      <c r="F324" s="425"/>
      <c r="G324" s="425"/>
      <c r="H324" s="425"/>
      <c r="I324" s="425"/>
      <c r="J324" s="425"/>
    </row>
    <row r="325" spans="1:10" ht="13.5" thickBot="1" x14ac:dyDescent="0.25">
      <c r="A325" s="826"/>
      <c r="B325" s="694"/>
      <c r="C325" s="694"/>
      <c r="D325" s="425"/>
      <c r="E325" s="425"/>
      <c r="F325" s="425"/>
      <c r="G325" s="425"/>
      <c r="H325" s="425"/>
      <c r="I325" s="425"/>
      <c r="J325" s="425"/>
    </row>
    <row r="326" spans="1:10" ht="13.5" thickBot="1" x14ac:dyDescent="0.25">
      <c r="A326" s="729" t="s">
        <v>66</v>
      </c>
      <c r="B326" s="827"/>
      <c r="C326" s="828" t="s">
        <v>185</v>
      </c>
      <c r="D326" s="699" t="s">
        <v>186</v>
      </c>
      <c r="E326" s="425"/>
      <c r="F326" s="425"/>
      <c r="G326" s="829"/>
      <c r="H326" s="829"/>
      <c r="I326" s="425"/>
      <c r="J326" s="425"/>
    </row>
    <row r="327" spans="1:10" ht="13.5" thickBot="1" x14ac:dyDescent="0.25">
      <c r="A327" s="830" t="s">
        <v>67</v>
      </c>
      <c r="B327" s="831"/>
      <c r="C327" s="810">
        <f>SUM(C328:C337)</f>
        <v>0</v>
      </c>
      <c r="D327" s="832">
        <f>SUM(D328:D337)</f>
        <v>0</v>
      </c>
      <c r="E327" s="425"/>
      <c r="F327" s="425"/>
      <c r="G327" s="829"/>
      <c r="H327" s="829"/>
      <c r="I327" s="425"/>
      <c r="J327" s="425"/>
    </row>
    <row r="328" spans="1:10" ht="55.5" customHeight="1" x14ac:dyDescent="0.2">
      <c r="A328" s="660" t="s">
        <v>380</v>
      </c>
      <c r="B328" s="662"/>
      <c r="C328" s="833"/>
      <c r="D328" s="834"/>
      <c r="E328" s="425"/>
      <c r="F328" s="425"/>
      <c r="G328" s="829"/>
      <c r="H328" s="829"/>
      <c r="I328" s="425"/>
      <c r="J328" s="425"/>
    </row>
    <row r="329" spans="1:10" x14ac:dyDescent="0.2">
      <c r="A329" s="835" t="s">
        <v>188</v>
      </c>
      <c r="B329" s="836"/>
      <c r="C329" s="837"/>
      <c r="D329" s="838"/>
      <c r="E329" s="425"/>
      <c r="F329" s="425"/>
      <c r="G329" s="425"/>
      <c r="H329" s="425"/>
      <c r="I329" s="425"/>
      <c r="J329" s="425"/>
    </row>
    <row r="330" spans="1:10" x14ac:dyDescent="0.2">
      <c r="A330" s="839" t="s">
        <v>68</v>
      </c>
      <c r="B330" s="840"/>
      <c r="C330" s="841"/>
      <c r="D330" s="842"/>
      <c r="E330" s="425"/>
      <c r="F330" s="425"/>
      <c r="G330" s="425"/>
      <c r="H330" s="425"/>
      <c r="I330" s="425"/>
      <c r="J330" s="425"/>
    </row>
    <row r="331" spans="1:10" ht="28.5" customHeight="1" x14ac:dyDescent="0.2">
      <c r="A331" s="716" t="s">
        <v>606</v>
      </c>
      <c r="B331" s="843"/>
      <c r="C331" s="841"/>
      <c r="D331" s="842"/>
      <c r="E331" s="425"/>
      <c r="F331" s="425"/>
      <c r="G331" s="425"/>
      <c r="H331" s="425"/>
      <c r="I331" s="425"/>
      <c r="J331" s="425"/>
    </row>
    <row r="332" spans="1:10" ht="32.25" customHeight="1" x14ac:dyDescent="0.2">
      <c r="A332" s="716" t="s">
        <v>189</v>
      </c>
      <c r="B332" s="843"/>
      <c r="C332" s="841"/>
      <c r="D332" s="842"/>
      <c r="E332" s="425"/>
      <c r="F332" s="425"/>
      <c r="G332" s="425"/>
      <c r="H332" s="425"/>
      <c r="I332" s="425"/>
      <c r="J332" s="425"/>
    </row>
    <row r="333" spans="1:10" x14ac:dyDescent="0.2">
      <c r="A333" s="835" t="s">
        <v>190</v>
      </c>
      <c r="B333" s="836"/>
      <c r="C333" s="841"/>
      <c r="D333" s="842"/>
      <c r="E333" s="425"/>
      <c r="F333" s="425"/>
      <c r="G333" s="425"/>
      <c r="H333" s="425"/>
      <c r="I333" s="425"/>
      <c r="J333" s="425"/>
    </row>
    <row r="334" spans="1:10" x14ac:dyDescent="0.2">
      <c r="A334" s="835" t="s">
        <v>191</v>
      </c>
      <c r="B334" s="836"/>
      <c r="C334" s="841"/>
      <c r="D334" s="842"/>
      <c r="E334" s="425"/>
      <c r="F334" s="425"/>
      <c r="G334" s="425"/>
      <c r="H334" s="425"/>
      <c r="I334" s="425"/>
      <c r="J334" s="425"/>
    </row>
    <row r="335" spans="1:10" x14ac:dyDescent="0.2">
      <c r="A335" s="839" t="s">
        <v>69</v>
      </c>
      <c r="B335" s="840"/>
      <c r="C335" s="794"/>
      <c r="D335" s="844"/>
      <c r="E335" s="425"/>
      <c r="F335" s="425"/>
      <c r="G335" s="425"/>
      <c r="H335" s="425"/>
      <c r="I335" s="425"/>
      <c r="J335" s="425"/>
    </row>
    <row r="336" spans="1:10" x14ac:dyDescent="0.2">
      <c r="A336" s="835" t="s">
        <v>192</v>
      </c>
      <c r="B336" s="836"/>
      <c r="C336" s="794"/>
      <c r="D336" s="844"/>
      <c r="E336" s="425"/>
      <c r="F336" s="425"/>
      <c r="G336" s="425"/>
      <c r="H336" s="425"/>
      <c r="I336" s="425"/>
      <c r="J336" s="425"/>
    </row>
    <row r="337" spans="1:10" ht="13.5" thickBot="1" x14ac:dyDescent="0.25">
      <c r="A337" s="845" t="s">
        <v>37</v>
      </c>
      <c r="B337" s="846"/>
      <c r="C337" s="800"/>
      <c r="D337" s="847"/>
      <c r="E337" s="425"/>
      <c r="F337" s="425"/>
      <c r="G337" s="425"/>
      <c r="H337" s="425"/>
      <c r="I337" s="425"/>
      <c r="J337" s="425"/>
    </row>
    <row r="338" spans="1:10" ht="13.5" thickBot="1" x14ac:dyDescent="0.25">
      <c r="A338" s="830" t="s">
        <v>70</v>
      </c>
      <c r="B338" s="831"/>
      <c r="C338" s="810">
        <f>SUM(C339:C348)</f>
        <v>5701.08</v>
      </c>
      <c r="D338" s="811">
        <f>SUM(D339:D348)</f>
        <v>6806.88</v>
      </c>
      <c r="E338" s="425"/>
      <c r="F338" s="425"/>
      <c r="G338" s="425"/>
      <c r="H338" s="425"/>
      <c r="I338" s="425"/>
      <c r="J338" s="425"/>
    </row>
    <row r="339" spans="1:10" ht="59.25" customHeight="1" x14ac:dyDescent="0.2">
      <c r="A339" s="660" t="s">
        <v>380</v>
      </c>
      <c r="B339" s="662"/>
      <c r="C339" s="837"/>
      <c r="D339" s="838"/>
      <c r="E339" s="425"/>
      <c r="F339" s="425"/>
      <c r="G339" s="425"/>
      <c r="H339" s="425"/>
      <c r="I339" s="425"/>
      <c r="J339" s="425"/>
    </row>
    <row r="340" spans="1:10" x14ac:dyDescent="0.2">
      <c r="A340" s="835" t="s">
        <v>188</v>
      </c>
      <c r="B340" s="836"/>
      <c r="C340" s="837"/>
      <c r="D340" s="838"/>
      <c r="E340" s="425"/>
      <c r="F340" s="425"/>
      <c r="G340" s="425"/>
      <c r="H340" s="425"/>
      <c r="I340" s="425"/>
      <c r="J340" s="425"/>
    </row>
    <row r="341" spans="1:10" x14ac:dyDescent="0.2">
      <c r="A341" s="839" t="s">
        <v>68</v>
      </c>
      <c r="B341" s="840"/>
      <c r="C341" s="841"/>
      <c r="D341" s="842"/>
      <c r="E341" s="425"/>
      <c r="F341" s="425"/>
      <c r="G341" s="425"/>
      <c r="H341" s="425"/>
      <c r="I341" s="425"/>
      <c r="J341" s="425"/>
    </row>
    <row r="342" spans="1:10" ht="27.75" customHeight="1" x14ac:dyDescent="0.2">
      <c r="A342" s="716" t="s">
        <v>606</v>
      </c>
      <c r="B342" s="843"/>
      <c r="C342" s="841"/>
      <c r="D342" s="842"/>
      <c r="E342" s="848"/>
      <c r="F342" s="425"/>
      <c r="G342" s="425"/>
      <c r="H342" s="425"/>
      <c r="I342" s="425"/>
      <c r="J342" s="425"/>
    </row>
    <row r="343" spans="1:10" ht="24.75" customHeight="1" x14ac:dyDescent="0.2">
      <c r="A343" s="716" t="s">
        <v>189</v>
      </c>
      <c r="B343" s="843"/>
      <c r="C343" s="841"/>
      <c r="D343" s="842"/>
      <c r="E343" s="425"/>
      <c r="F343" s="425"/>
      <c r="G343" s="425"/>
      <c r="H343" s="425"/>
      <c r="I343" s="425"/>
      <c r="J343" s="425"/>
    </row>
    <row r="344" spans="1:10" x14ac:dyDescent="0.2">
      <c r="A344" s="716" t="s">
        <v>190</v>
      </c>
      <c r="B344" s="843"/>
      <c r="C344" s="841"/>
      <c r="D344" s="842"/>
      <c r="E344" s="425"/>
      <c r="F344" s="425"/>
      <c r="G344" s="425"/>
      <c r="H344" s="425"/>
      <c r="I344" s="425"/>
      <c r="J344" s="425"/>
    </row>
    <row r="345" spans="1:10" x14ac:dyDescent="0.2">
      <c r="A345" s="835" t="s">
        <v>191</v>
      </c>
      <c r="B345" s="836"/>
      <c r="C345" s="841"/>
      <c r="D345" s="842"/>
      <c r="E345" s="425"/>
      <c r="F345" s="425"/>
      <c r="G345" s="425"/>
      <c r="H345" s="425"/>
      <c r="I345" s="425"/>
      <c r="J345" s="425"/>
    </row>
    <row r="346" spans="1:10" x14ac:dyDescent="0.2">
      <c r="A346" s="835" t="s">
        <v>193</v>
      </c>
      <c r="B346" s="836"/>
      <c r="C346" s="844">
        <v>4758</v>
      </c>
      <c r="D346" s="844">
        <v>3472</v>
      </c>
      <c r="E346" s="425"/>
      <c r="F346" s="425"/>
      <c r="G346" s="425"/>
      <c r="H346" s="425"/>
      <c r="I346" s="425"/>
      <c r="J346" s="425"/>
    </row>
    <row r="347" spans="1:10" x14ac:dyDescent="0.2">
      <c r="A347" s="835" t="s">
        <v>192</v>
      </c>
      <c r="B347" s="836"/>
      <c r="C347" s="844"/>
      <c r="D347" s="844"/>
      <c r="E347" s="425"/>
      <c r="F347" s="425"/>
      <c r="G347" s="425"/>
      <c r="H347" s="425"/>
      <c r="I347" s="425"/>
      <c r="J347" s="425"/>
    </row>
    <row r="348" spans="1:10" ht="13.5" thickBot="1" x14ac:dyDescent="0.25">
      <c r="A348" s="849" t="s">
        <v>419</v>
      </c>
      <c r="B348" s="850"/>
      <c r="C348" s="851">
        <v>943.08</v>
      </c>
      <c r="D348" s="851">
        <v>3334.88</v>
      </c>
      <c r="E348" s="425"/>
      <c r="F348" s="425"/>
      <c r="G348" s="425"/>
      <c r="H348" s="425"/>
      <c r="I348" s="425"/>
      <c r="J348" s="425"/>
    </row>
    <row r="349" spans="1:10" ht="13.5" thickBot="1" x14ac:dyDescent="0.25">
      <c r="A349" s="852" t="s">
        <v>108</v>
      </c>
      <c r="B349" s="853"/>
      <c r="C349" s="854">
        <f>C327+C338</f>
        <v>5701.08</v>
      </c>
      <c r="D349" s="687">
        <f>D327+D338</f>
        <v>6806.88</v>
      </c>
      <c r="E349" s="425"/>
      <c r="F349" s="425"/>
      <c r="G349" s="425"/>
      <c r="H349" s="425"/>
      <c r="I349" s="425"/>
      <c r="J349" s="425"/>
    </row>
    <row r="350" spans="1:10" x14ac:dyDescent="0.2">
      <c r="A350" s="425"/>
      <c r="B350" s="425"/>
      <c r="C350" s="425"/>
      <c r="D350" s="425"/>
      <c r="E350" s="425"/>
      <c r="F350" s="425"/>
      <c r="G350" s="425"/>
      <c r="H350" s="425"/>
      <c r="I350" s="425"/>
      <c r="J350" s="425"/>
    </row>
    <row r="351" spans="1:10" x14ac:dyDescent="0.2">
      <c r="A351" s="425"/>
      <c r="B351" s="425"/>
      <c r="C351" s="425"/>
      <c r="D351" s="425"/>
      <c r="E351" s="425"/>
      <c r="F351" s="425"/>
      <c r="G351" s="425"/>
      <c r="H351" s="425"/>
      <c r="I351" s="425"/>
      <c r="J351" s="425"/>
    </row>
    <row r="352" spans="1:10" x14ac:dyDescent="0.2">
      <c r="A352" s="425"/>
      <c r="B352" s="425"/>
      <c r="C352" s="425"/>
      <c r="D352" s="425"/>
      <c r="E352" s="425"/>
      <c r="F352" s="425"/>
      <c r="G352" s="425"/>
      <c r="H352" s="425"/>
      <c r="I352" s="425"/>
      <c r="J352" s="425"/>
    </row>
    <row r="353" spans="1:10" x14ac:dyDescent="0.2">
      <c r="A353" s="425"/>
      <c r="B353" s="425"/>
      <c r="C353" s="425"/>
      <c r="D353" s="425"/>
      <c r="E353" s="425"/>
      <c r="F353" s="425"/>
      <c r="G353" s="425"/>
      <c r="H353" s="425"/>
      <c r="I353" s="425"/>
      <c r="J353" s="425"/>
    </row>
    <row r="354" spans="1:10" ht="15" x14ac:dyDescent="0.25">
      <c r="A354" s="855" t="s">
        <v>345</v>
      </c>
      <c r="B354" s="855"/>
      <c r="C354" s="855"/>
      <c r="D354" s="548"/>
      <c r="E354" s="548"/>
      <c r="F354" s="425"/>
      <c r="G354" s="425"/>
      <c r="H354" s="425"/>
      <c r="I354" s="425"/>
      <c r="J354" s="425"/>
    </row>
    <row r="355" spans="1:10" ht="13.5" thickBot="1" x14ac:dyDescent="0.25">
      <c r="A355" s="694"/>
      <c r="B355" s="694"/>
      <c r="C355" s="694"/>
      <c r="D355" s="688"/>
      <c r="E355" s="425"/>
      <c r="F355" s="425"/>
      <c r="G355" s="425"/>
      <c r="H355" s="425"/>
      <c r="I355" s="425"/>
      <c r="J355" s="425"/>
    </row>
    <row r="356" spans="1:10" ht="13.5" thickBot="1" x14ac:dyDescent="0.25">
      <c r="A356" s="695" t="s">
        <v>198</v>
      </c>
      <c r="B356" s="856"/>
      <c r="C356" s="857" t="s">
        <v>185</v>
      </c>
      <c r="D356" s="739" t="s">
        <v>294</v>
      </c>
      <c r="E356" s="425"/>
      <c r="F356" s="425"/>
      <c r="G356" s="425"/>
      <c r="H356" s="425"/>
      <c r="I356" s="425"/>
      <c r="J356" s="425"/>
    </row>
    <row r="357" spans="1:10" x14ac:dyDescent="0.2">
      <c r="A357" s="858" t="s">
        <v>11</v>
      </c>
      <c r="B357" s="859"/>
      <c r="C357" s="671">
        <f>SUM(C358:C364)</f>
        <v>3051034.85</v>
      </c>
      <c r="D357" s="671">
        <f>SUM(D358:D364)</f>
        <v>2859485.55</v>
      </c>
      <c r="E357" s="425"/>
      <c r="F357" s="425"/>
      <c r="G357" s="425"/>
      <c r="H357" s="425"/>
      <c r="I357" s="425"/>
      <c r="J357" s="425"/>
    </row>
    <row r="358" spans="1:10" x14ac:dyDescent="0.2">
      <c r="A358" s="860" t="s">
        <v>199</v>
      </c>
      <c r="B358" s="861"/>
      <c r="C358" s="671">
        <v>2991809.56</v>
      </c>
      <c r="D358" s="671">
        <f t="array" ref="D358">[1]!'!k.840_2022!W37K4:W38K4'</f>
        <v>2834562.59</v>
      </c>
      <c r="E358" s="425"/>
      <c r="F358" s="425"/>
      <c r="G358" s="425"/>
      <c r="H358" s="425"/>
      <c r="I358" s="425"/>
      <c r="J358" s="425"/>
    </row>
    <row r="359" spans="1:10" x14ac:dyDescent="0.2">
      <c r="A359" s="860" t="s">
        <v>200</v>
      </c>
      <c r="B359" s="861"/>
      <c r="C359" s="671"/>
      <c r="D359" s="862"/>
      <c r="E359" s="425"/>
      <c r="F359" s="425"/>
      <c r="G359" s="425"/>
      <c r="H359" s="425"/>
      <c r="I359" s="425"/>
      <c r="J359" s="425"/>
    </row>
    <row r="360" spans="1:10" ht="27.75" customHeight="1" x14ac:dyDescent="0.2">
      <c r="A360" s="722" t="s">
        <v>201</v>
      </c>
      <c r="B360" s="863"/>
      <c r="C360" s="671">
        <v>59225.29</v>
      </c>
      <c r="D360" s="671">
        <v>24922.959999999999</v>
      </c>
      <c r="E360" s="425"/>
      <c r="F360" s="425"/>
      <c r="G360" s="425"/>
      <c r="H360" s="425"/>
      <c r="I360" s="425"/>
      <c r="J360" s="425"/>
    </row>
    <row r="361" spans="1:10" x14ac:dyDescent="0.2">
      <c r="A361" s="722" t="s">
        <v>202</v>
      </c>
      <c r="B361" s="863"/>
      <c r="C361" s="862"/>
      <c r="D361" s="862"/>
      <c r="E361" s="425"/>
      <c r="F361" s="425"/>
      <c r="G361" s="425"/>
      <c r="H361" s="425"/>
      <c r="I361" s="425"/>
      <c r="J361" s="425"/>
    </row>
    <row r="362" spans="1:10" x14ac:dyDescent="0.2">
      <c r="A362" s="722" t="s">
        <v>310</v>
      </c>
      <c r="B362" s="863"/>
      <c r="C362" s="862"/>
      <c r="D362" s="864"/>
      <c r="E362" s="425"/>
      <c r="F362" s="425"/>
      <c r="G362" s="425"/>
      <c r="H362" s="425"/>
      <c r="I362" s="425"/>
      <c r="J362" s="425"/>
    </row>
    <row r="363" spans="1:10" x14ac:dyDescent="0.2">
      <c r="A363" s="722" t="s">
        <v>12</v>
      </c>
      <c r="B363" s="863"/>
      <c r="C363" s="862"/>
      <c r="D363" s="864"/>
      <c r="E363" s="425"/>
      <c r="F363" s="425"/>
      <c r="G363" s="425"/>
      <c r="H363" s="425"/>
      <c r="I363" s="425"/>
      <c r="J363" s="425"/>
    </row>
    <row r="364" spans="1:10" x14ac:dyDescent="0.2">
      <c r="A364" s="722" t="s">
        <v>290</v>
      </c>
      <c r="B364" s="863"/>
      <c r="C364" s="862"/>
      <c r="D364" s="864"/>
      <c r="E364" s="425"/>
      <c r="F364" s="425"/>
      <c r="G364" s="425"/>
      <c r="H364" s="425"/>
      <c r="I364" s="425"/>
      <c r="J364" s="425"/>
    </row>
    <row r="365" spans="1:10" x14ac:dyDescent="0.2">
      <c r="A365" s="865" t="s">
        <v>203</v>
      </c>
      <c r="B365" s="866"/>
      <c r="C365" s="671">
        <f>C366+C367+C369</f>
        <v>0</v>
      </c>
      <c r="D365" s="867">
        <f>D366+D367+D369</f>
        <v>0</v>
      </c>
      <c r="E365" s="425"/>
      <c r="F365" s="425"/>
      <c r="G365" s="425"/>
      <c r="H365" s="425"/>
      <c r="I365" s="425"/>
      <c r="J365" s="425"/>
    </row>
    <row r="366" spans="1:10" x14ac:dyDescent="0.2">
      <c r="A366" s="835" t="s">
        <v>78</v>
      </c>
      <c r="B366" s="836"/>
      <c r="C366" s="868"/>
      <c r="D366" s="869"/>
      <c r="E366" s="425"/>
      <c r="F366" s="425"/>
      <c r="G366" s="425"/>
      <c r="H366" s="425"/>
      <c r="I366" s="425"/>
      <c r="J366" s="425"/>
    </row>
    <row r="367" spans="1:10" x14ac:dyDescent="0.2">
      <c r="A367" s="835" t="s">
        <v>204</v>
      </c>
      <c r="B367" s="836"/>
      <c r="C367" s="868"/>
      <c r="D367" s="869"/>
      <c r="E367" s="425"/>
      <c r="F367" s="425"/>
      <c r="G367" s="425"/>
      <c r="H367" s="425"/>
      <c r="I367" s="425"/>
      <c r="J367" s="425"/>
    </row>
    <row r="368" spans="1:10" x14ac:dyDescent="0.2">
      <c r="A368" s="870" t="s">
        <v>205</v>
      </c>
      <c r="B368" s="871"/>
      <c r="C368" s="868"/>
      <c r="D368" s="869"/>
      <c r="E368" s="425"/>
      <c r="F368" s="425"/>
      <c r="G368" s="425"/>
      <c r="H368" s="425"/>
      <c r="I368" s="425"/>
      <c r="J368" s="425"/>
    </row>
    <row r="369" spans="1:10" ht="13.5" thickBot="1" x14ac:dyDescent="0.25">
      <c r="A369" s="849" t="s">
        <v>290</v>
      </c>
      <c r="B369" s="850"/>
      <c r="C369" s="868"/>
      <c r="D369" s="869"/>
      <c r="E369" s="425"/>
      <c r="F369" s="425"/>
      <c r="G369" s="425"/>
      <c r="H369" s="425"/>
      <c r="I369" s="425"/>
      <c r="J369" s="425"/>
    </row>
    <row r="370" spans="1:10" ht="13.5" thickBot="1" x14ac:dyDescent="0.25">
      <c r="A370" s="852" t="s">
        <v>108</v>
      </c>
      <c r="B370" s="853"/>
      <c r="C370" s="872">
        <f>C357+C365</f>
        <v>3051034.85</v>
      </c>
      <c r="D370" s="872">
        <f>D357+D365</f>
        <v>2859485.55</v>
      </c>
      <c r="E370" s="425"/>
      <c r="F370" s="425"/>
      <c r="G370" s="425"/>
      <c r="H370" s="425"/>
      <c r="I370" s="425"/>
      <c r="J370" s="425"/>
    </row>
    <row r="371" spans="1:10" x14ac:dyDescent="0.2">
      <c r="A371" s="425"/>
      <c r="B371" s="425"/>
      <c r="C371" s="425"/>
      <c r="D371" s="425"/>
      <c r="E371" s="425"/>
      <c r="F371" s="425"/>
      <c r="G371" s="425"/>
      <c r="H371" s="425"/>
      <c r="I371" s="425"/>
      <c r="J371" s="425"/>
    </row>
    <row r="372" spans="1:10" x14ac:dyDescent="0.2">
      <c r="A372" s="425"/>
      <c r="B372" s="425"/>
      <c r="C372" s="425"/>
      <c r="D372" s="425"/>
      <c r="E372" s="425"/>
      <c r="F372" s="425"/>
      <c r="G372" s="425"/>
      <c r="H372" s="425"/>
      <c r="I372" s="425"/>
      <c r="J372" s="425"/>
    </row>
    <row r="373" spans="1:10" ht="26.25" customHeight="1" x14ac:dyDescent="0.2">
      <c r="A373" s="734" t="s">
        <v>372</v>
      </c>
      <c r="B373" s="873"/>
      <c r="C373" s="873"/>
      <c r="D373" s="873"/>
      <c r="E373" s="425"/>
      <c r="F373" s="425"/>
      <c r="G373" s="425"/>
      <c r="H373" s="425"/>
      <c r="I373" s="425"/>
      <c r="J373" s="425"/>
    </row>
    <row r="374" spans="1:10" ht="13.5" thickBot="1" x14ac:dyDescent="0.25">
      <c r="A374" s="425"/>
      <c r="B374" s="786"/>
      <c r="C374" s="425"/>
      <c r="D374" s="425"/>
      <c r="E374" s="425"/>
      <c r="F374" s="425"/>
      <c r="G374" s="425"/>
      <c r="H374" s="425"/>
      <c r="I374" s="425"/>
      <c r="J374" s="425"/>
    </row>
    <row r="375" spans="1:10" ht="13.5" thickBot="1" x14ac:dyDescent="0.25">
      <c r="A375" s="874"/>
      <c r="B375" s="875"/>
      <c r="C375" s="876" t="s">
        <v>267</v>
      </c>
      <c r="D375" s="599" t="s">
        <v>186</v>
      </c>
      <c r="E375" s="425"/>
      <c r="F375" s="425"/>
      <c r="G375" s="425"/>
      <c r="H375" s="425"/>
      <c r="I375" s="425"/>
      <c r="J375" s="425"/>
    </row>
    <row r="376" spans="1:10" ht="13.5" thickBot="1" x14ac:dyDescent="0.25">
      <c r="A376" s="795" t="s">
        <v>259</v>
      </c>
      <c r="B376" s="796"/>
      <c r="C376" s="748">
        <v>6682905.2599999998</v>
      </c>
      <c r="D376" s="748">
        <v>12769331.75</v>
      </c>
      <c r="E376" s="425"/>
      <c r="F376" s="425"/>
      <c r="G376" s="425"/>
      <c r="H376" s="425"/>
      <c r="I376" s="425"/>
      <c r="J376" s="425"/>
    </row>
    <row r="377" spans="1:10" ht="13.5" thickBot="1" x14ac:dyDescent="0.25">
      <c r="A377" s="830" t="s">
        <v>142</v>
      </c>
      <c r="B377" s="831"/>
      <c r="C377" s="811">
        <f>SUM(C376:C376)</f>
        <v>6682905.2599999998</v>
      </c>
      <c r="D377" s="811">
        <f>SUM(D376:D376)</f>
        <v>12769331.75</v>
      </c>
      <c r="E377" s="425"/>
      <c r="F377" s="425"/>
      <c r="G377" s="425"/>
      <c r="H377" s="425"/>
      <c r="I377" s="425"/>
      <c r="J377" s="425"/>
    </row>
    <row r="378" spans="1:10" x14ac:dyDescent="0.2">
      <c r="A378" s="425"/>
      <c r="B378" s="425"/>
      <c r="C378" s="425"/>
      <c r="D378" s="425"/>
      <c r="E378" s="425"/>
      <c r="F378" s="425"/>
      <c r="G378" s="425"/>
      <c r="H378" s="425"/>
      <c r="I378" s="425"/>
      <c r="J378" s="425"/>
    </row>
    <row r="379" spans="1:10" x14ac:dyDescent="0.2">
      <c r="A379" s="425"/>
      <c r="B379" s="425"/>
      <c r="C379" s="425"/>
      <c r="D379" s="425"/>
      <c r="E379" s="425"/>
      <c r="F379" s="425"/>
      <c r="G379" s="425"/>
      <c r="H379" s="425"/>
      <c r="I379" s="425"/>
      <c r="J379" s="425"/>
    </row>
    <row r="380" spans="1:10" ht="14.45" customHeight="1" x14ac:dyDescent="0.2">
      <c r="A380" s="734" t="s">
        <v>344</v>
      </c>
      <c r="B380" s="734"/>
      <c r="C380" s="734"/>
      <c r="D380" s="734"/>
      <c r="E380" s="734"/>
      <c r="F380" s="425"/>
      <c r="G380" s="425"/>
      <c r="H380" s="425"/>
      <c r="I380" s="425"/>
      <c r="J380" s="425"/>
    </row>
    <row r="381" spans="1:10" ht="13.5" thickBot="1" x14ac:dyDescent="0.25">
      <c r="A381" s="425"/>
      <c r="B381" s="425"/>
      <c r="C381" s="425"/>
      <c r="D381" s="425"/>
      <c r="E381" s="688"/>
      <c r="F381" s="425"/>
      <c r="G381" s="425"/>
      <c r="H381" s="425"/>
      <c r="I381" s="425"/>
      <c r="J381" s="425"/>
    </row>
    <row r="382" spans="1:10" ht="26.25" thickBot="1" x14ac:dyDescent="0.25">
      <c r="A382" s="754" t="s">
        <v>111</v>
      </c>
      <c r="B382" s="774"/>
      <c r="C382" s="599" t="s">
        <v>308</v>
      </c>
      <c r="D382" s="599" t="s">
        <v>309</v>
      </c>
      <c r="E382" s="688"/>
      <c r="F382" s="425"/>
      <c r="G382" s="425"/>
      <c r="H382" s="425"/>
      <c r="I382" s="425"/>
      <c r="J382" s="425"/>
    </row>
    <row r="383" spans="1:10" ht="13.5" thickBot="1" x14ac:dyDescent="0.25">
      <c r="A383" s="877" t="s">
        <v>396</v>
      </c>
      <c r="B383" s="878"/>
      <c r="C383" s="879">
        <v>745930.32</v>
      </c>
      <c r="D383" s="879">
        <v>978269.49</v>
      </c>
      <c r="E383" s="688"/>
      <c r="F383" s="425"/>
      <c r="G383" s="425"/>
      <c r="H383" s="425"/>
      <c r="I383" s="425"/>
      <c r="J383" s="425"/>
    </row>
    <row r="384" spans="1:10" x14ac:dyDescent="0.2">
      <c r="A384" s="688"/>
      <c r="B384" s="688"/>
      <c r="C384" s="688"/>
      <c r="D384" s="688"/>
      <c r="E384" s="688"/>
      <c r="F384" s="425"/>
      <c r="G384" s="425"/>
      <c r="H384" s="425"/>
      <c r="I384" s="425"/>
      <c r="J384" s="425"/>
    </row>
    <row r="385" spans="1:10" ht="29.25" customHeight="1" x14ac:dyDescent="0.2">
      <c r="A385" s="880" t="s">
        <v>394</v>
      </c>
      <c r="B385" s="880"/>
      <c r="C385" s="880"/>
      <c r="D385" s="881"/>
      <c r="E385" s="881"/>
      <c r="F385" s="425"/>
      <c r="G385" s="425"/>
      <c r="H385" s="425"/>
      <c r="I385" s="425"/>
      <c r="J385" s="425"/>
    </row>
    <row r="386" spans="1:10" x14ac:dyDescent="0.2">
      <c r="A386" s="425"/>
      <c r="B386" s="425"/>
      <c r="C386" s="425"/>
      <c r="D386" s="425"/>
      <c r="E386" s="425"/>
      <c r="F386" s="425"/>
      <c r="G386" s="425"/>
      <c r="H386" s="425"/>
      <c r="I386" s="425"/>
      <c r="J386" s="425"/>
    </row>
    <row r="387" spans="1:10" x14ac:dyDescent="0.2">
      <c r="A387" s="425"/>
      <c r="B387" s="425"/>
      <c r="C387" s="425"/>
      <c r="D387" s="425"/>
      <c r="E387" s="425"/>
      <c r="F387" s="425"/>
      <c r="G387" s="425"/>
      <c r="H387" s="425"/>
      <c r="I387" s="425"/>
      <c r="J387" s="425"/>
    </row>
    <row r="388" spans="1:10" x14ac:dyDescent="0.2">
      <c r="A388" s="425"/>
      <c r="B388" s="425"/>
      <c r="C388" s="425"/>
      <c r="D388" s="425"/>
      <c r="E388" s="425"/>
      <c r="F388" s="425"/>
      <c r="G388" s="425"/>
      <c r="H388" s="425"/>
      <c r="I388" s="425"/>
      <c r="J388" s="425"/>
    </row>
    <row r="389" spans="1:10" x14ac:dyDescent="0.2">
      <c r="A389" s="425"/>
      <c r="B389" s="425"/>
      <c r="C389" s="425"/>
      <c r="D389" s="425"/>
      <c r="E389" s="425"/>
      <c r="F389" s="425"/>
      <c r="G389" s="425"/>
      <c r="H389" s="425"/>
      <c r="I389" s="425"/>
      <c r="J389" s="425"/>
    </row>
    <row r="390" spans="1:10" ht="15" x14ac:dyDescent="0.2">
      <c r="A390" s="882" t="s">
        <v>373</v>
      </c>
      <c r="B390" s="882"/>
      <c r="C390" s="882"/>
      <c r="D390" s="882"/>
      <c r="E390" s="882"/>
      <c r="F390" s="882"/>
      <c r="G390" s="882"/>
      <c r="H390" s="882"/>
      <c r="I390" s="882"/>
      <c r="J390" s="425"/>
    </row>
    <row r="391" spans="1:10" x14ac:dyDescent="0.2">
      <c r="A391" s="425"/>
      <c r="B391" s="425"/>
      <c r="C391" s="425"/>
      <c r="D391" s="425"/>
      <c r="E391" s="425"/>
      <c r="F391" s="425"/>
      <c r="G391" s="425"/>
      <c r="H391" s="425"/>
      <c r="I391" s="425"/>
      <c r="J391" s="425"/>
    </row>
    <row r="392" spans="1:10" ht="15" x14ac:dyDescent="0.2">
      <c r="A392" s="882" t="s">
        <v>343</v>
      </c>
      <c r="B392" s="882"/>
      <c r="C392" s="882"/>
      <c r="D392" s="882"/>
      <c r="E392" s="882"/>
      <c r="F392" s="882"/>
      <c r="G392" s="882"/>
      <c r="H392" s="882"/>
      <c r="I392" s="882"/>
      <c r="J392" s="425"/>
    </row>
    <row r="393" spans="1:10" ht="13.5" thickBot="1" x14ac:dyDescent="0.25">
      <c r="A393" s="883"/>
      <c r="B393" s="883"/>
      <c r="C393" s="883"/>
      <c r="D393" s="883"/>
      <c r="E393" s="883"/>
      <c r="F393" s="883"/>
      <c r="G393" s="883"/>
      <c r="H393" s="883"/>
      <c r="I393" s="693"/>
      <c r="J393" s="425"/>
    </row>
    <row r="394" spans="1:10" ht="26.25" thickBot="1" x14ac:dyDescent="0.25">
      <c r="A394" s="647" t="s">
        <v>105</v>
      </c>
      <c r="B394" s="695" t="s">
        <v>50</v>
      </c>
      <c r="C394" s="884"/>
      <c r="D394" s="856"/>
      <c r="E394" s="698" t="s">
        <v>132</v>
      </c>
      <c r="F394" s="695" t="s">
        <v>51</v>
      </c>
      <c r="G394" s="884"/>
      <c r="H394" s="856"/>
      <c r="I394" s="885" t="s">
        <v>156</v>
      </c>
      <c r="J394" s="425"/>
    </row>
    <row r="395" spans="1:10" ht="64.5" thickBot="1" x14ac:dyDescent="0.25">
      <c r="A395" s="655"/>
      <c r="B395" s="886" t="s">
        <v>131</v>
      </c>
      <c r="C395" s="887" t="s">
        <v>116</v>
      </c>
      <c r="D395" s="888" t="s">
        <v>40</v>
      </c>
      <c r="E395" s="889" t="s">
        <v>257</v>
      </c>
      <c r="F395" s="886" t="s">
        <v>131</v>
      </c>
      <c r="G395" s="887" t="s">
        <v>133</v>
      </c>
      <c r="H395" s="888" t="s">
        <v>152</v>
      </c>
      <c r="I395" s="890"/>
      <c r="J395" s="425"/>
    </row>
    <row r="396" spans="1:10" ht="26.25" thickBot="1" x14ac:dyDescent="0.25">
      <c r="A396" s="891" t="s">
        <v>607</v>
      </c>
      <c r="B396" s="892"/>
      <c r="C396" s="893"/>
      <c r="D396" s="894"/>
      <c r="E396" s="816"/>
      <c r="F396" s="892"/>
      <c r="G396" s="895"/>
      <c r="H396" s="894"/>
      <c r="I396" s="816">
        <f>SUM(B396:H396)</f>
        <v>0</v>
      </c>
      <c r="J396" s="425"/>
    </row>
    <row r="397" spans="1:10" ht="13.5" thickBot="1" x14ac:dyDescent="0.25">
      <c r="A397" s="896" t="s">
        <v>52</v>
      </c>
      <c r="B397" s="897">
        <f t="shared" ref="B397:I397" si="12">SUM(B398:B400)</f>
        <v>0</v>
      </c>
      <c r="C397" s="898">
        <f t="shared" si="12"/>
        <v>0</v>
      </c>
      <c r="D397" s="899">
        <f t="shared" si="12"/>
        <v>0</v>
      </c>
      <c r="E397" s="896">
        <f t="shared" si="12"/>
        <v>0</v>
      </c>
      <c r="F397" s="897">
        <f t="shared" si="12"/>
        <v>0</v>
      </c>
      <c r="G397" s="897">
        <f t="shared" si="12"/>
        <v>0</v>
      </c>
      <c r="H397" s="896">
        <f t="shared" si="12"/>
        <v>0</v>
      </c>
      <c r="I397" s="896">
        <f t="shared" si="12"/>
        <v>0</v>
      </c>
      <c r="J397" s="425"/>
    </row>
    <row r="398" spans="1:10" x14ac:dyDescent="0.2">
      <c r="A398" s="900" t="s">
        <v>53</v>
      </c>
      <c r="B398" s="901"/>
      <c r="C398" s="902"/>
      <c r="D398" s="903"/>
      <c r="E398" s="904"/>
      <c r="F398" s="901"/>
      <c r="G398" s="905"/>
      <c r="H398" s="903"/>
      <c r="I398" s="906">
        <f>SUM(B398:H398)</f>
        <v>0</v>
      </c>
      <c r="J398" s="425"/>
    </row>
    <row r="399" spans="1:10" x14ac:dyDescent="0.2">
      <c r="A399" s="907" t="s">
        <v>54</v>
      </c>
      <c r="B399" s="908"/>
      <c r="C399" s="719"/>
      <c r="D399" s="909"/>
      <c r="E399" s="910"/>
      <c r="F399" s="908"/>
      <c r="G399" s="911"/>
      <c r="H399" s="909"/>
      <c r="I399" s="906">
        <f>SUM(B399:H399)</f>
        <v>0</v>
      </c>
      <c r="J399" s="425"/>
    </row>
    <row r="400" spans="1:10" ht="13.5" thickBot="1" x14ac:dyDescent="0.25">
      <c r="A400" s="907" t="s">
        <v>55</v>
      </c>
      <c r="B400" s="908"/>
      <c r="C400" s="719"/>
      <c r="D400" s="909"/>
      <c r="E400" s="910"/>
      <c r="F400" s="908"/>
      <c r="G400" s="911"/>
      <c r="H400" s="909"/>
      <c r="I400" s="906">
        <f>SUM(B400:H400)</f>
        <v>0</v>
      </c>
      <c r="J400" s="425"/>
    </row>
    <row r="401" spans="1:10" ht="13.5" thickBot="1" x14ac:dyDescent="0.25">
      <c r="A401" s="896" t="s">
        <v>56</v>
      </c>
      <c r="B401" s="892">
        <f t="shared" ref="B401:I401" si="13">SUM(B402:B405)</f>
        <v>0</v>
      </c>
      <c r="C401" s="893">
        <f t="shared" si="13"/>
        <v>0</v>
      </c>
      <c r="D401" s="895">
        <f t="shared" si="13"/>
        <v>0</v>
      </c>
      <c r="E401" s="816">
        <f t="shared" si="13"/>
        <v>0</v>
      </c>
      <c r="F401" s="892">
        <f t="shared" si="13"/>
        <v>0</v>
      </c>
      <c r="G401" s="892">
        <f t="shared" si="13"/>
        <v>0</v>
      </c>
      <c r="H401" s="816">
        <f t="shared" si="13"/>
        <v>0</v>
      </c>
      <c r="I401" s="816">
        <f t="shared" si="13"/>
        <v>0</v>
      </c>
      <c r="J401" s="425"/>
    </row>
    <row r="402" spans="1:10" ht="13.5" customHeight="1" x14ac:dyDescent="0.2">
      <c r="A402" s="912" t="s">
        <v>57</v>
      </c>
      <c r="B402" s="908"/>
      <c r="C402" s="719"/>
      <c r="D402" s="909"/>
      <c r="E402" s="910"/>
      <c r="F402" s="908"/>
      <c r="G402" s="911"/>
      <c r="H402" s="909"/>
      <c r="I402" s="906">
        <f>SUM(B402:H402)</f>
        <v>0</v>
      </c>
      <c r="J402" s="425"/>
    </row>
    <row r="403" spans="1:10" x14ac:dyDescent="0.2">
      <c r="A403" s="912" t="s">
        <v>58</v>
      </c>
      <c r="B403" s="908"/>
      <c r="C403" s="719"/>
      <c r="D403" s="909"/>
      <c r="E403" s="910"/>
      <c r="F403" s="908"/>
      <c r="G403" s="911"/>
      <c r="H403" s="909"/>
      <c r="I403" s="906">
        <f>SUM(B403:H403)</f>
        <v>0</v>
      </c>
      <c r="J403" s="425"/>
    </row>
    <row r="404" spans="1:10" x14ac:dyDescent="0.2">
      <c r="A404" s="912" t="s">
        <v>59</v>
      </c>
      <c r="B404" s="908"/>
      <c r="C404" s="719"/>
      <c r="D404" s="909"/>
      <c r="E404" s="910"/>
      <c r="F404" s="908"/>
      <c r="G404" s="911"/>
      <c r="H404" s="909"/>
      <c r="I404" s="906">
        <f>SUM(B404:H404)</f>
        <v>0</v>
      </c>
      <c r="J404" s="425"/>
    </row>
    <row r="405" spans="1:10" ht="13.5" thickBot="1" x14ac:dyDescent="0.25">
      <c r="A405" s="912" t="s">
        <v>60</v>
      </c>
      <c r="B405" s="908"/>
      <c r="C405" s="719"/>
      <c r="D405" s="909"/>
      <c r="E405" s="910"/>
      <c r="F405" s="908"/>
      <c r="G405" s="911"/>
      <c r="H405" s="909"/>
      <c r="I405" s="906">
        <f>SUM(B405:H405)</f>
        <v>0</v>
      </c>
      <c r="J405" s="425"/>
    </row>
    <row r="406" spans="1:10" ht="26.25" customHeight="1" thickBot="1" x14ac:dyDescent="0.25">
      <c r="A406" s="913" t="s">
        <v>403</v>
      </c>
      <c r="B406" s="914">
        <f t="shared" ref="B406:I406" si="14">B396+B397-B401</f>
        <v>0</v>
      </c>
      <c r="C406" s="914">
        <f t="shared" si="14"/>
        <v>0</v>
      </c>
      <c r="D406" s="914">
        <f t="shared" si="14"/>
        <v>0</v>
      </c>
      <c r="E406" s="817">
        <f t="shared" si="14"/>
        <v>0</v>
      </c>
      <c r="F406" s="914">
        <f t="shared" si="14"/>
        <v>0</v>
      </c>
      <c r="G406" s="914">
        <f t="shared" si="14"/>
        <v>0</v>
      </c>
      <c r="H406" s="817">
        <f t="shared" si="14"/>
        <v>0</v>
      </c>
      <c r="I406" s="817">
        <f t="shared" si="14"/>
        <v>0</v>
      </c>
      <c r="J406" s="425"/>
    </row>
    <row r="407" spans="1:10" ht="40.5" customHeight="1" thickBot="1" x14ac:dyDescent="0.25">
      <c r="A407" s="891" t="s">
        <v>404</v>
      </c>
      <c r="B407" s="892"/>
      <c r="C407" s="893"/>
      <c r="D407" s="894"/>
      <c r="E407" s="816"/>
      <c r="F407" s="892"/>
      <c r="G407" s="895"/>
      <c r="H407" s="894"/>
      <c r="I407" s="816">
        <f>SUM(B407:H407)</f>
        <v>0</v>
      </c>
      <c r="J407" s="425"/>
    </row>
    <row r="408" spans="1:10" x14ac:dyDescent="0.2">
      <c r="A408" s="915" t="s">
        <v>52</v>
      </c>
      <c r="B408" s="916"/>
      <c r="C408" s="917"/>
      <c r="D408" s="918"/>
      <c r="E408" s="919"/>
      <c r="F408" s="916"/>
      <c r="G408" s="920"/>
      <c r="H408" s="918"/>
      <c r="I408" s="919">
        <f>SUM(B408:H408)</f>
        <v>0</v>
      </c>
      <c r="J408" s="425"/>
    </row>
    <row r="409" spans="1:10" ht="13.5" thickBot="1" x14ac:dyDescent="0.25">
      <c r="A409" s="921" t="s">
        <v>56</v>
      </c>
      <c r="B409" s="922"/>
      <c r="C409" s="923"/>
      <c r="D409" s="924"/>
      <c r="E409" s="925"/>
      <c r="F409" s="922"/>
      <c r="G409" s="926"/>
      <c r="H409" s="924"/>
      <c r="I409" s="925">
        <f>SUM(B409:H409)</f>
        <v>0</v>
      </c>
      <c r="J409" s="425"/>
    </row>
    <row r="410" spans="1:10" ht="41.25" customHeight="1" thickBot="1" x14ac:dyDescent="0.25">
      <c r="A410" s="896" t="s">
        <v>402</v>
      </c>
      <c r="B410" s="892">
        <f>B407+B408-B409</f>
        <v>0</v>
      </c>
      <c r="C410" s="893">
        <f t="shared" ref="C410:I410" si="15">C407+C408-C409</f>
        <v>0</v>
      </c>
      <c r="D410" s="894">
        <f t="shared" si="15"/>
        <v>0</v>
      </c>
      <c r="E410" s="816">
        <f t="shared" si="15"/>
        <v>0</v>
      </c>
      <c r="F410" s="892">
        <f t="shared" si="15"/>
        <v>0</v>
      </c>
      <c r="G410" s="895">
        <f t="shared" si="15"/>
        <v>0</v>
      </c>
      <c r="H410" s="894">
        <f t="shared" si="15"/>
        <v>0</v>
      </c>
      <c r="I410" s="816">
        <f t="shared" si="15"/>
        <v>0</v>
      </c>
      <c r="J410" s="425"/>
    </row>
    <row r="411" spans="1:10" ht="26.25" customHeight="1" thickBot="1" x14ac:dyDescent="0.25">
      <c r="A411" s="927" t="s">
        <v>608</v>
      </c>
      <c r="B411" s="752">
        <f t="shared" ref="B411:I411" si="16">B396-B407</f>
        <v>0</v>
      </c>
      <c r="C411" s="752">
        <f t="shared" si="16"/>
        <v>0</v>
      </c>
      <c r="D411" s="752">
        <f t="shared" si="16"/>
        <v>0</v>
      </c>
      <c r="E411" s="752">
        <f t="shared" si="16"/>
        <v>0</v>
      </c>
      <c r="F411" s="752">
        <f t="shared" si="16"/>
        <v>0</v>
      </c>
      <c r="G411" s="752">
        <f t="shared" si="16"/>
        <v>0</v>
      </c>
      <c r="H411" s="752">
        <f t="shared" si="16"/>
        <v>0</v>
      </c>
      <c r="I411" s="752">
        <f t="shared" si="16"/>
        <v>0</v>
      </c>
      <c r="J411" s="425"/>
    </row>
    <row r="412" spans="1:10" ht="26.25" customHeight="1" thickBot="1" x14ac:dyDescent="0.25">
      <c r="A412" s="928" t="s">
        <v>609</v>
      </c>
      <c r="B412" s="752">
        <f>B406-B410</f>
        <v>0</v>
      </c>
      <c r="C412" s="752">
        <f t="shared" ref="C412:I412" si="17">C406-C410</f>
        <v>0</v>
      </c>
      <c r="D412" s="752">
        <f t="shared" si="17"/>
        <v>0</v>
      </c>
      <c r="E412" s="752">
        <f t="shared" si="17"/>
        <v>0</v>
      </c>
      <c r="F412" s="752">
        <f t="shared" si="17"/>
        <v>0</v>
      </c>
      <c r="G412" s="752">
        <f t="shared" si="17"/>
        <v>0</v>
      </c>
      <c r="H412" s="752">
        <f t="shared" si="17"/>
        <v>0</v>
      </c>
      <c r="I412" s="752">
        <f t="shared" si="17"/>
        <v>0</v>
      </c>
      <c r="J412" s="425"/>
    </row>
    <row r="413" spans="1:10" ht="26.25" customHeight="1" x14ac:dyDescent="0.2">
      <c r="A413" s="929"/>
      <c r="B413" s="930"/>
      <c r="C413" s="930"/>
      <c r="D413" s="930"/>
      <c r="E413" s="930"/>
      <c r="F413" s="930"/>
      <c r="G413" s="930"/>
      <c r="H413" s="930"/>
      <c r="I413" s="930"/>
      <c r="J413" s="425"/>
    </row>
    <row r="414" spans="1:10" x14ac:dyDescent="0.2">
      <c r="A414" s="425"/>
      <c r="B414" s="425"/>
      <c r="C414" s="425"/>
      <c r="D414" s="425"/>
      <c r="E414" s="425"/>
      <c r="F414" s="425"/>
      <c r="G414" s="425"/>
      <c r="H414" s="425"/>
      <c r="I414" s="425"/>
      <c r="J414" s="425"/>
    </row>
    <row r="415" spans="1:10" ht="15" x14ac:dyDescent="0.2">
      <c r="A415" s="593" t="s">
        <v>342</v>
      </c>
      <c r="B415" s="931"/>
      <c r="C415" s="931"/>
      <c r="D415" s="425"/>
      <c r="E415" s="425"/>
      <c r="F415" s="425"/>
      <c r="G415" s="425"/>
      <c r="H415" s="425"/>
      <c r="I415" s="425"/>
      <c r="J415" s="425"/>
    </row>
    <row r="416" spans="1:10" ht="13.5" thickBot="1" x14ac:dyDescent="0.25">
      <c r="A416" s="694"/>
      <c r="B416" s="932"/>
      <c r="C416" s="932"/>
      <c r="D416" s="425"/>
      <c r="E416" s="933"/>
      <c r="F416" s="933"/>
      <c r="G416" s="933"/>
      <c r="H416" s="933"/>
      <c r="I416" s="933"/>
      <c r="J416" s="425"/>
    </row>
    <row r="417" spans="1:10" ht="13.5" thickBot="1" x14ac:dyDescent="0.25">
      <c r="A417" s="695" t="s">
        <v>134</v>
      </c>
      <c r="B417" s="856"/>
      <c r="C417" s="934" t="s">
        <v>185</v>
      </c>
      <c r="D417" s="699" t="s">
        <v>294</v>
      </c>
      <c r="E417" s="425"/>
      <c r="F417" s="425"/>
      <c r="G417" s="425"/>
      <c r="H417" s="425"/>
      <c r="I417" s="425"/>
      <c r="J417" s="425"/>
    </row>
    <row r="418" spans="1:10" x14ac:dyDescent="0.2">
      <c r="A418" s="935" t="s">
        <v>144</v>
      </c>
      <c r="B418" s="936"/>
      <c r="C418" s="937">
        <v>0</v>
      </c>
      <c r="D418" s="937">
        <v>39.04</v>
      </c>
      <c r="E418" s="938"/>
      <c r="F418" s="939"/>
      <c r="G418" s="939"/>
      <c r="H418" s="939"/>
      <c r="I418" s="939"/>
      <c r="J418" s="425"/>
    </row>
    <row r="419" spans="1:10" x14ac:dyDescent="0.2">
      <c r="A419" s="940" t="s">
        <v>145</v>
      </c>
      <c r="B419" s="941"/>
      <c r="C419" s="942">
        <v>37229.74</v>
      </c>
      <c r="D419" s="942">
        <v>62565.75</v>
      </c>
      <c r="E419" s="938"/>
      <c r="F419" s="939"/>
      <c r="G419" s="943"/>
      <c r="H419" s="943"/>
      <c r="I419" s="943"/>
      <c r="J419" s="425"/>
    </row>
    <row r="420" spans="1:10" x14ac:dyDescent="0.2">
      <c r="A420" s="940" t="s">
        <v>115</v>
      </c>
      <c r="B420" s="941"/>
      <c r="C420" s="942"/>
      <c r="D420" s="942"/>
      <c r="E420" s="944"/>
      <c r="F420" s="945"/>
      <c r="G420" s="945"/>
      <c r="H420" s="945"/>
      <c r="I420" s="425"/>
      <c r="J420" s="425"/>
    </row>
    <row r="421" spans="1:10" x14ac:dyDescent="0.2">
      <c r="A421" s="946" t="s">
        <v>72</v>
      </c>
      <c r="B421" s="947"/>
      <c r="C421" s="948">
        <v>12107589.710000001</v>
      </c>
      <c r="D421" s="948">
        <f>D422+D425+D426+D427+D428</f>
        <v>14520688.84</v>
      </c>
      <c r="E421" s="949"/>
      <c r="F421" s="425"/>
      <c r="G421" s="425"/>
      <c r="H421" s="425"/>
      <c r="I421" s="425"/>
      <c r="J421" s="425"/>
    </row>
    <row r="422" spans="1:10" ht="27" customHeight="1" x14ac:dyDescent="0.2">
      <c r="A422" s="716" t="s">
        <v>287</v>
      </c>
      <c r="B422" s="843"/>
      <c r="C422" s="910">
        <v>50529.11999999918</v>
      </c>
      <c r="D422" s="910">
        <f>SUM(D423:D424)</f>
        <v>0</v>
      </c>
      <c r="E422" s="938"/>
      <c r="F422" s="425"/>
      <c r="G422" s="425"/>
      <c r="H422" s="425"/>
      <c r="I422" s="425"/>
      <c r="J422" s="425"/>
    </row>
    <row r="423" spans="1:10" x14ac:dyDescent="0.2">
      <c r="A423" s="950" t="s">
        <v>195</v>
      </c>
      <c r="B423" s="951"/>
      <c r="C423" s="910">
        <v>9976504.0999999996</v>
      </c>
      <c r="D423" s="910">
        <v>2146073.66</v>
      </c>
      <c r="E423" s="938"/>
      <c r="F423" s="425"/>
      <c r="G423" s="425"/>
      <c r="H423" s="425"/>
      <c r="I423" s="425"/>
      <c r="J423" s="425"/>
    </row>
    <row r="424" spans="1:10" ht="25.5" customHeight="1" x14ac:dyDescent="0.2">
      <c r="A424" s="950" t="s">
        <v>197</v>
      </c>
      <c r="B424" s="951"/>
      <c r="C424" s="910">
        <v>-9925974.9800000004</v>
      </c>
      <c r="D424" s="910">
        <v>-2146073.66</v>
      </c>
      <c r="E424" s="938"/>
      <c r="F424" s="425"/>
      <c r="G424" s="425"/>
      <c r="H424" s="425"/>
      <c r="I424" s="425"/>
      <c r="J424" s="425"/>
    </row>
    <row r="425" spans="1:10" x14ac:dyDescent="0.2">
      <c r="A425" s="952" t="s">
        <v>73</v>
      </c>
      <c r="B425" s="953"/>
      <c r="C425" s="748">
        <v>239149</v>
      </c>
      <c r="D425" s="748">
        <v>324553</v>
      </c>
      <c r="E425" s="954"/>
      <c r="F425" s="425"/>
      <c r="G425" s="425"/>
      <c r="H425" s="425"/>
      <c r="I425" s="425"/>
      <c r="J425" s="425"/>
    </row>
    <row r="426" spans="1:10" x14ac:dyDescent="0.2">
      <c r="A426" s="952" t="s">
        <v>146</v>
      </c>
      <c r="B426" s="953"/>
      <c r="C426" s="748">
        <v>5041842.24</v>
      </c>
      <c r="D426" s="748">
        <v>6695787.1100000003</v>
      </c>
      <c r="E426" s="639"/>
      <c r="F426" s="425"/>
      <c r="G426" s="425"/>
      <c r="H426" s="425"/>
      <c r="I426" s="425"/>
      <c r="J426" s="425"/>
    </row>
    <row r="427" spans="1:10" x14ac:dyDescent="0.2">
      <c r="A427" s="952" t="s">
        <v>74</v>
      </c>
      <c r="B427" s="953"/>
      <c r="C427" s="748"/>
      <c r="D427" s="748"/>
      <c r="E427" s="425"/>
      <c r="F427" s="425"/>
      <c r="G427" s="425"/>
      <c r="H427" s="425"/>
      <c r="I427" s="425"/>
      <c r="J427" s="425"/>
    </row>
    <row r="428" spans="1:10" x14ac:dyDescent="0.2">
      <c r="A428" s="952" t="s">
        <v>88</v>
      </c>
      <c r="B428" s="953"/>
      <c r="C428" s="748">
        <v>6776069.3500000006</v>
      </c>
      <c r="D428" s="748">
        <f>7390244.01+109910.13+194.59</f>
        <v>7500348.7299999995</v>
      </c>
      <c r="E428" s="425"/>
      <c r="F428" s="425"/>
      <c r="G428" s="425"/>
      <c r="H428" s="425"/>
      <c r="I428" s="425"/>
      <c r="J428" s="425"/>
    </row>
    <row r="429" spans="1:10" ht="24.75" customHeight="1" thickBot="1" x14ac:dyDescent="0.25">
      <c r="A429" s="955" t="s">
        <v>75</v>
      </c>
      <c r="B429" s="956"/>
      <c r="C429" s="942"/>
      <c r="D429" s="957">
        <v>9.17</v>
      </c>
      <c r="E429" s="425"/>
      <c r="F429" s="425"/>
      <c r="G429" s="425"/>
      <c r="H429" s="425"/>
      <c r="I429" s="425"/>
      <c r="J429" s="425"/>
    </row>
    <row r="430" spans="1:10" ht="13.5" thickBot="1" x14ac:dyDescent="0.25">
      <c r="A430" s="958" t="s">
        <v>142</v>
      </c>
      <c r="B430" s="959"/>
      <c r="C430" s="752">
        <f>SUM(C418+C419+C420+C421+C429)</f>
        <v>12144819.450000001</v>
      </c>
      <c r="D430" s="752">
        <f>SUM(D418+D419+D420+D421+D429)</f>
        <v>14583302.799999999</v>
      </c>
      <c r="E430" s="425"/>
      <c r="F430" s="425"/>
      <c r="G430" s="425"/>
      <c r="H430" s="425"/>
      <c r="I430" s="425"/>
      <c r="J430" s="425"/>
    </row>
    <row r="431" spans="1:10" x14ac:dyDescent="0.2">
      <c r="A431" s="425"/>
      <c r="B431" s="425"/>
      <c r="C431" s="425"/>
      <c r="D431" s="425"/>
      <c r="E431" s="425"/>
      <c r="F431" s="425"/>
      <c r="G431" s="425"/>
      <c r="H431" s="425"/>
      <c r="I431" s="425"/>
      <c r="J431" s="425"/>
    </row>
    <row r="432" spans="1:10" x14ac:dyDescent="0.2">
      <c r="A432" s="425"/>
      <c r="B432" s="425"/>
      <c r="C432" s="425"/>
      <c r="D432" s="425"/>
      <c r="E432" s="425"/>
      <c r="F432" s="425"/>
      <c r="G432" s="425"/>
      <c r="H432" s="425"/>
      <c r="I432" s="425"/>
      <c r="J432" s="425"/>
    </row>
    <row r="433" spans="1:10" ht="15" x14ac:dyDescent="0.2">
      <c r="A433" s="960" t="s">
        <v>311</v>
      </c>
      <c r="B433" s="933"/>
      <c r="C433" s="933"/>
      <c r="D433" s="933"/>
      <c r="E433" s="425"/>
      <c r="F433" s="425"/>
      <c r="G433" s="425"/>
      <c r="H433" s="425"/>
      <c r="I433" s="425"/>
      <c r="J433" s="425"/>
    </row>
    <row r="434" spans="1:10" ht="13.5" thickBot="1" x14ac:dyDescent="0.25">
      <c r="A434" s="425"/>
      <c r="B434" s="425"/>
      <c r="C434" s="425"/>
      <c r="D434" s="425"/>
      <c r="E434" s="425"/>
      <c r="F434" s="425"/>
      <c r="G434" s="425"/>
      <c r="H434" s="425"/>
      <c r="I434" s="425"/>
      <c r="J434" s="425"/>
    </row>
    <row r="435" spans="1:10" ht="13.5" thickBot="1" x14ac:dyDescent="0.25">
      <c r="A435" s="961" t="s">
        <v>71</v>
      </c>
      <c r="B435" s="962"/>
      <c r="C435" s="962"/>
      <c r="D435" s="963"/>
      <c r="E435" s="425"/>
      <c r="F435" s="425"/>
      <c r="G435" s="425"/>
      <c r="H435" s="425"/>
      <c r="I435" s="425"/>
      <c r="J435" s="425"/>
    </row>
    <row r="436" spans="1:10" ht="13.5" thickBot="1" x14ac:dyDescent="0.25">
      <c r="A436" s="964" t="s">
        <v>185</v>
      </c>
      <c r="B436" s="965"/>
      <c r="C436" s="964" t="s">
        <v>294</v>
      </c>
      <c r="D436" s="965"/>
      <c r="E436" s="425"/>
      <c r="F436" s="425"/>
      <c r="G436" s="425"/>
      <c r="H436" s="425"/>
      <c r="I436" s="425"/>
      <c r="J436" s="425"/>
    </row>
    <row r="437" spans="1:10" ht="13.5" thickBot="1" x14ac:dyDescent="0.25">
      <c r="A437" s="966" t="s">
        <v>592</v>
      </c>
      <c r="B437" s="967"/>
      <c r="C437" s="966"/>
      <c r="D437" s="967"/>
      <c r="E437" s="425"/>
      <c r="F437" s="425"/>
      <c r="G437" s="425"/>
      <c r="H437" s="425"/>
      <c r="I437" s="425"/>
      <c r="J437" s="425"/>
    </row>
    <row r="438" spans="1:10" x14ac:dyDescent="0.2">
      <c r="A438" s="425"/>
      <c r="B438" s="425"/>
      <c r="C438" s="425"/>
      <c r="D438" s="425"/>
      <c r="E438" s="425"/>
      <c r="F438" s="425"/>
      <c r="G438" s="425"/>
      <c r="H438" s="425"/>
      <c r="I438" s="425"/>
      <c r="J438" s="425"/>
    </row>
    <row r="439" spans="1:10" x14ac:dyDescent="0.2">
      <c r="A439" s="425"/>
      <c r="B439" s="425"/>
      <c r="C439" s="425"/>
      <c r="D439" s="425"/>
      <c r="E439" s="425"/>
      <c r="F439" s="425"/>
      <c r="G439" s="425"/>
      <c r="H439" s="425"/>
      <c r="I439" s="425"/>
      <c r="J439" s="425"/>
    </row>
    <row r="440" spans="1:10" ht="15" x14ac:dyDescent="0.2">
      <c r="A440" s="768" t="s">
        <v>411</v>
      </c>
      <c r="B440" s="768"/>
      <c r="C440" s="768"/>
      <c r="D440" s="736"/>
      <c r="E440" s="425"/>
      <c r="F440" s="425"/>
      <c r="G440" s="425"/>
      <c r="H440" s="425"/>
      <c r="I440" s="425"/>
      <c r="J440" s="425"/>
    </row>
    <row r="441" spans="1:10" ht="14.25" customHeight="1" x14ac:dyDescent="0.2">
      <c r="A441" s="968" t="s">
        <v>270</v>
      </c>
      <c r="B441" s="968"/>
      <c r="C441" s="968"/>
      <c r="D441" s="425"/>
      <c r="E441" s="425"/>
      <c r="F441" s="425"/>
      <c r="G441" s="425"/>
      <c r="H441" s="425"/>
      <c r="I441" s="425"/>
      <c r="J441" s="425"/>
    </row>
    <row r="442" spans="1:10" ht="13.5" thickBot="1" x14ac:dyDescent="0.25">
      <c r="A442" s="969"/>
      <c r="B442" s="785"/>
      <c r="C442" s="785"/>
      <c r="D442" s="425"/>
      <c r="E442" s="425"/>
      <c r="F442" s="425"/>
      <c r="G442" s="425"/>
      <c r="H442" s="425"/>
      <c r="I442" s="425"/>
      <c r="J442" s="425"/>
    </row>
    <row r="443" spans="1:10" ht="13.5" thickBot="1" x14ac:dyDescent="0.25">
      <c r="A443" s="769" t="s">
        <v>26</v>
      </c>
      <c r="B443" s="970"/>
      <c r="C443" s="602" t="s">
        <v>41</v>
      </c>
      <c r="D443" s="602" t="s">
        <v>610</v>
      </c>
      <c r="E443" s="425"/>
      <c r="F443" s="425"/>
      <c r="G443" s="425"/>
      <c r="H443" s="425"/>
      <c r="I443" s="425"/>
      <c r="J443" s="425"/>
    </row>
    <row r="444" spans="1:10" ht="28.15" customHeight="1" x14ac:dyDescent="0.2">
      <c r="A444" s="971" t="s">
        <v>409</v>
      </c>
      <c r="B444" s="972"/>
      <c r="C444" s="758" t="s">
        <v>592</v>
      </c>
      <c r="D444" s="759"/>
      <c r="E444" s="425"/>
      <c r="F444" s="425"/>
      <c r="G444" s="425"/>
      <c r="H444" s="425"/>
      <c r="I444" s="425"/>
      <c r="J444" s="425"/>
    </row>
    <row r="445" spans="1:10" x14ac:dyDescent="0.2">
      <c r="A445" s="973" t="s">
        <v>410</v>
      </c>
      <c r="B445" s="974"/>
      <c r="C445" s="975"/>
      <c r="D445" s="763"/>
      <c r="E445" s="425"/>
      <c r="F445" s="425"/>
      <c r="G445" s="425"/>
      <c r="H445" s="425"/>
      <c r="I445" s="425"/>
      <c r="J445" s="425"/>
    </row>
    <row r="446" spans="1:10" x14ac:dyDescent="0.2">
      <c r="A446" s="976" t="s">
        <v>47</v>
      </c>
      <c r="B446" s="977"/>
      <c r="C446" s="978"/>
      <c r="D446" s="979"/>
      <c r="E446" s="425"/>
      <c r="F446" s="425"/>
      <c r="G446" s="425"/>
      <c r="H446" s="425"/>
      <c r="I446" s="425"/>
      <c r="J446" s="425"/>
    </row>
    <row r="447" spans="1:10" x14ac:dyDescent="0.2">
      <c r="A447" s="980" t="s">
        <v>48</v>
      </c>
      <c r="B447" s="981"/>
      <c r="C447" s="975"/>
      <c r="D447" s="763"/>
      <c r="E447" s="425"/>
      <c r="F447" s="425"/>
      <c r="G447" s="425"/>
      <c r="H447" s="425"/>
      <c r="I447" s="425"/>
      <c r="J447" s="425"/>
    </row>
    <row r="448" spans="1:10" ht="13.5" customHeight="1" thickBot="1" x14ac:dyDescent="0.25">
      <c r="A448" s="982" t="s">
        <v>49</v>
      </c>
      <c r="B448" s="983"/>
      <c r="C448" s="984"/>
      <c r="D448" s="985"/>
      <c r="E448" s="425"/>
      <c r="F448" s="425"/>
      <c r="G448" s="425"/>
      <c r="H448" s="425"/>
      <c r="I448" s="425"/>
      <c r="J448" s="425"/>
    </row>
    <row r="449" spans="1:10" x14ac:dyDescent="0.2">
      <c r="A449" s="425"/>
      <c r="B449" s="425"/>
      <c r="C449" s="425"/>
      <c r="D449" s="425"/>
      <c r="E449" s="425"/>
      <c r="F449" s="425"/>
      <c r="G449" s="425"/>
      <c r="H449" s="425"/>
      <c r="I449" s="425"/>
      <c r="J449" s="425"/>
    </row>
    <row r="450" spans="1:10" x14ac:dyDescent="0.2">
      <c r="A450" s="425"/>
      <c r="B450" s="425"/>
      <c r="C450" s="425"/>
      <c r="D450" s="425"/>
      <c r="E450" s="425"/>
      <c r="F450" s="425"/>
      <c r="G450" s="425"/>
      <c r="H450" s="425"/>
      <c r="I450" s="425"/>
      <c r="J450" s="425"/>
    </row>
    <row r="451" spans="1:10" x14ac:dyDescent="0.2">
      <c r="A451" s="425"/>
      <c r="B451" s="425"/>
      <c r="C451" s="425"/>
      <c r="D451" s="425"/>
      <c r="E451" s="425"/>
      <c r="F451" s="425"/>
      <c r="G451" s="425"/>
      <c r="H451" s="425"/>
      <c r="I451" s="425"/>
      <c r="J451" s="425"/>
    </row>
    <row r="452" spans="1:10" x14ac:dyDescent="0.2">
      <c r="A452" s="986" t="s">
        <v>367</v>
      </c>
      <c r="B452" s="986"/>
      <c r="C452" s="986"/>
      <c r="D452" s="425"/>
      <c r="E452" s="425"/>
      <c r="F452" s="425"/>
      <c r="G452" s="425"/>
      <c r="H452" s="425"/>
      <c r="I452" s="425"/>
      <c r="J452" s="425"/>
    </row>
    <row r="453" spans="1:10" ht="13.5" thickBot="1" x14ac:dyDescent="0.25">
      <c r="A453" s="694"/>
      <c r="B453" s="694"/>
      <c r="C453" s="694"/>
      <c r="D453" s="425"/>
      <c r="E453" s="425"/>
      <c r="F453" s="425"/>
      <c r="G453" s="425"/>
      <c r="H453" s="425"/>
      <c r="I453" s="425"/>
      <c r="J453" s="425"/>
    </row>
    <row r="454" spans="1:10" ht="26.25" thickBot="1" x14ac:dyDescent="0.25">
      <c r="A454" s="987"/>
      <c r="B454" s="934" t="s">
        <v>42</v>
      </c>
      <c r="C454" s="739" t="s">
        <v>109</v>
      </c>
      <c r="D454" s="425"/>
      <c r="E454" s="425"/>
      <c r="F454" s="425"/>
      <c r="G454" s="425"/>
      <c r="H454" s="425"/>
      <c r="I454" s="425"/>
      <c r="J454" s="425"/>
    </row>
    <row r="455" spans="1:10" ht="13.5" thickBot="1" x14ac:dyDescent="0.25">
      <c r="A455" s="988" t="s">
        <v>122</v>
      </c>
      <c r="B455" s="989">
        <f>B456+B461</f>
        <v>0</v>
      </c>
      <c r="C455" s="989">
        <f>C456+C461</f>
        <v>0</v>
      </c>
      <c r="D455" s="425"/>
      <c r="E455" s="425"/>
      <c r="F455" s="425"/>
      <c r="G455" s="425"/>
      <c r="H455" s="425"/>
      <c r="I455" s="425"/>
      <c r="J455" s="425"/>
    </row>
    <row r="456" spans="1:10" x14ac:dyDescent="0.2">
      <c r="A456" s="664" t="s">
        <v>328</v>
      </c>
      <c r="B456" s="990">
        <f>SUM(B458:B460)</f>
        <v>0</v>
      </c>
      <c r="C456" s="990">
        <f>SUM(C458:C460)</f>
        <v>0</v>
      </c>
      <c r="D456" s="425"/>
      <c r="E456" s="425"/>
      <c r="F456" s="425"/>
      <c r="G456" s="425"/>
      <c r="H456" s="425"/>
      <c r="I456" s="425"/>
      <c r="J456" s="425"/>
    </row>
    <row r="457" spans="1:10" x14ac:dyDescent="0.2">
      <c r="A457" s="678" t="s">
        <v>137</v>
      </c>
      <c r="B457" s="991"/>
      <c r="C457" s="992"/>
      <c r="D457" s="425"/>
      <c r="E457" s="425"/>
      <c r="F457" s="425"/>
      <c r="G457" s="425"/>
      <c r="H457" s="425"/>
      <c r="I457" s="425"/>
      <c r="J457" s="425"/>
    </row>
    <row r="458" spans="1:10" x14ac:dyDescent="0.2">
      <c r="A458" s="993"/>
      <c r="B458" s="991"/>
      <c r="C458" s="992"/>
      <c r="D458" s="425"/>
      <c r="E458" s="425"/>
      <c r="F458" s="425"/>
      <c r="G458" s="425"/>
      <c r="H458" s="425"/>
      <c r="I458" s="425"/>
      <c r="J458" s="425"/>
    </row>
    <row r="459" spans="1:10" x14ac:dyDescent="0.2">
      <c r="A459" s="993"/>
      <c r="B459" s="991"/>
      <c r="C459" s="992"/>
      <c r="D459" s="425"/>
      <c r="E459" s="425"/>
      <c r="F459" s="425"/>
      <c r="G459" s="425"/>
      <c r="H459" s="425"/>
      <c r="I459" s="425"/>
      <c r="J459" s="425"/>
    </row>
    <row r="460" spans="1:10" ht="13.5" thickBot="1" x14ac:dyDescent="0.25">
      <c r="A460" s="994"/>
      <c r="B460" s="995"/>
      <c r="C460" s="996"/>
      <c r="D460" s="425"/>
      <c r="E460" s="425"/>
      <c r="F460" s="425"/>
      <c r="G460" s="425"/>
      <c r="H460" s="425"/>
      <c r="I460" s="425"/>
      <c r="J460" s="425"/>
    </row>
    <row r="461" spans="1:10" x14ac:dyDescent="0.2">
      <c r="A461" s="664" t="s">
        <v>329</v>
      </c>
      <c r="B461" s="990">
        <f>SUM(B463:B465)</f>
        <v>0</v>
      </c>
      <c r="C461" s="990">
        <f>SUM(C463:C465)</f>
        <v>0</v>
      </c>
      <c r="D461" s="425"/>
      <c r="E461" s="425"/>
      <c r="F461" s="425"/>
      <c r="G461" s="425"/>
      <c r="H461" s="425"/>
      <c r="I461" s="425"/>
      <c r="J461" s="425"/>
    </row>
    <row r="462" spans="1:10" x14ac:dyDescent="0.2">
      <c r="A462" s="678" t="s">
        <v>137</v>
      </c>
      <c r="B462" s="997"/>
      <c r="C462" s="998"/>
      <c r="D462" s="425"/>
      <c r="E462" s="425"/>
      <c r="F462" s="425"/>
      <c r="G462" s="425"/>
      <c r="H462" s="425"/>
      <c r="I462" s="425"/>
      <c r="J462" s="425"/>
    </row>
    <row r="463" spans="1:10" x14ac:dyDescent="0.2">
      <c r="A463" s="999"/>
      <c r="B463" s="997"/>
      <c r="C463" s="998"/>
      <c r="D463" s="425"/>
      <c r="E463" s="425"/>
      <c r="F463" s="425"/>
      <c r="G463" s="425"/>
      <c r="H463" s="425"/>
      <c r="I463" s="425"/>
      <c r="J463" s="425"/>
    </row>
    <row r="464" spans="1:10" x14ac:dyDescent="0.2">
      <c r="A464" s="999"/>
      <c r="B464" s="991"/>
      <c r="C464" s="992"/>
      <c r="D464" s="425"/>
      <c r="E464" s="425"/>
      <c r="F464" s="425"/>
      <c r="G464" s="425"/>
      <c r="H464" s="425"/>
      <c r="I464" s="425"/>
      <c r="J464" s="425"/>
    </row>
    <row r="465" spans="1:10" ht="13.5" thickBot="1" x14ac:dyDescent="0.25">
      <c r="A465" s="1000"/>
      <c r="B465" s="995"/>
      <c r="C465" s="996"/>
      <c r="D465" s="425"/>
      <c r="E465" s="425"/>
      <c r="F465" s="425"/>
      <c r="G465" s="425"/>
      <c r="H465" s="425"/>
      <c r="I465" s="425"/>
      <c r="J465" s="425"/>
    </row>
    <row r="466" spans="1:10" ht="13.5" thickBot="1" x14ac:dyDescent="0.25">
      <c r="A466" s="988" t="s">
        <v>123</v>
      </c>
      <c r="B466" s="989">
        <f>B467+B472</f>
        <v>3012419.92</v>
      </c>
      <c r="C466" s="989">
        <f>C467+C472</f>
        <v>13446693.449999999</v>
      </c>
      <c r="D466" s="425"/>
      <c r="E466" s="425"/>
      <c r="F466" s="425"/>
      <c r="G466" s="425"/>
      <c r="H466" s="425"/>
      <c r="I466" s="425"/>
      <c r="J466" s="425"/>
    </row>
    <row r="467" spans="1:10" x14ac:dyDescent="0.2">
      <c r="A467" s="1001" t="s">
        <v>328</v>
      </c>
      <c r="B467" s="990">
        <f>SUM(B469:B471)</f>
        <v>3012419.92</v>
      </c>
      <c r="C467" s="997">
        <f>SUM(C469:C471)</f>
        <v>13446693.449999999</v>
      </c>
      <c r="D467" s="425"/>
      <c r="E467" s="425"/>
      <c r="F467" s="425"/>
      <c r="G467" s="425"/>
      <c r="H467" s="425"/>
      <c r="I467" s="425"/>
      <c r="J467" s="425"/>
    </row>
    <row r="468" spans="1:10" x14ac:dyDescent="0.2">
      <c r="A468" s="1002" t="s">
        <v>137</v>
      </c>
      <c r="B468" s="991"/>
      <c r="C468" s="992"/>
      <c r="D468" s="425"/>
      <c r="E468" s="425"/>
      <c r="F468" s="425"/>
      <c r="G468" s="425"/>
      <c r="H468" s="425"/>
      <c r="I468" s="425"/>
      <c r="J468" s="425"/>
    </row>
    <row r="469" spans="1:10" ht="82.5" customHeight="1" x14ac:dyDescent="0.2">
      <c r="A469" s="1003" t="s">
        <v>596</v>
      </c>
      <c r="B469" s="991">
        <v>3012419.92</v>
      </c>
      <c r="C469" s="992">
        <v>0</v>
      </c>
      <c r="D469" s="425"/>
      <c r="E469" s="425"/>
      <c r="F469" s="425"/>
      <c r="G469" s="425"/>
      <c r="H469" s="425"/>
      <c r="I469" s="425"/>
      <c r="J469" s="425"/>
    </row>
    <row r="470" spans="1:10" ht="45" customHeight="1" x14ac:dyDescent="0.2">
      <c r="A470" s="1003" t="s">
        <v>602</v>
      </c>
      <c r="B470" s="991">
        <v>0</v>
      </c>
      <c r="C470" s="992">
        <v>13446693.449999999</v>
      </c>
      <c r="D470" s="425"/>
      <c r="E470" s="425"/>
      <c r="F470" s="425"/>
      <c r="G470" s="425"/>
      <c r="H470" s="425"/>
      <c r="I470" s="425"/>
      <c r="J470" s="425"/>
    </row>
    <row r="471" spans="1:10" ht="13.5" thickBot="1" x14ac:dyDescent="0.25">
      <c r="A471" s="1000"/>
      <c r="B471" s="995"/>
      <c r="C471" s="996"/>
      <c r="D471" s="425"/>
      <c r="E471" s="425"/>
      <c r="F471" s="425"/>
      <c r="G471" s="425"/>
      <c r="H471" s="425"/>
      <c r="I471" s="425"/>
      <c r="J471" s="425"/>
    </row>
    <row r="472" spans="1:10" x14ac:dyDescent="0.2">
      <c r="A472" s="1004" t="s">
        <v>329</v>
      </c>
      <c r="B472" s="1005">
        <f>SUM(B474:B476)</f>
        <v>0</v>
      </c>
      <c r="C472" s="1005">
        <f>SUM(C474:C476)</f>
        <v>0</v>
      </c>
      <c r="D472" s="425"/>
      <c r="E472" s="425"/>
      <c r="F472" s="425"/>
      <c r="G472" s="425"/>
      <c r="H472" s="425"/>
      <c r="I472" s="425"/>
      <c r="J472" s="425"/>
    </row>
    <row r="473" spans="1:10" x14ac:dyDescent="0.2">
      <c r="A473" s="1002" t="s">
        <v>137</v>
      </c>
      <c r="B473" s="991"/>
      <c r="C473" s="991"/>
      <c r="D473" s="425"/>
      <c r="E473" s="425"/>
      <c r="F473" s="425"/>
      <c r="G473" s="425"/>
      <c r="H473" s="425"/>
      <c r="I473" s="425"/>
      <c r="J473" s="425"/>
    </row>
    <row r="474" spans="1:10" x14ac:dyDescent="0.2">
      <c r="A474" s="1006"/>
      <c r="B474" s="991"/>
      <c r="C474" s="991"/>
      <c r="D474" s="425"/>
      <c r="E474" s="425"/>
      <c r="F474" s="425"/>
      <c r="G474" s="425"/>
      <c r="H474" s="425"/>
      <c r="I474" s="425"/>
      <c r="J474" s="425"/>
    </row>
    <row r="475" spans="1:10" x14ac:dyDescent="0.2">
      <c r="A475" s="1006"/>
      <c r="B475" s="991"/>
      <c r="C475" s="991"/>
      <c r="D475" s="425"/>
      <c r="E475" s="425"/>
      <c r="F475" s="425"/>
      <c r="G475" s="425"/>
      <c r="H475" s="425"/>
      <c r="I475" s="425"/>
      <c r="J475" s="425"/>
    </row>
    <row r="476" spans="1:10" ht="13.5" thickBot="1" x14ac:dyDescent="0.25">
      <c r="A476" s="1007"/>
      <c r="B476" s="1008"/>
      <c r="C476" s="1008"/>
      <c r="D476" s="425"/>
      <c r="E476" s="425"/>
      <c r="F476" s="425"/>
      <c r="G476" s="425"/>
      <c r="H476" s="425"/>
      <c r="I476" s="425"/>
      <c r="J476" s="425"/>
    </row>
    <row r="477" spans="1:10" x14ac:dyDescent="0.2">
      <c r="A477" s="986"/>
      <c r="B477" s="986"/>
      <c r="C477" s="986"/>
      <c r="D477" s="425"/>
      <c r="E477" s="425"/>
      <c r="F477" s="425"/>
      <c r="G477" s="425"/>
      <c r="H477" s="425"/>
      <c r="I477" s="425"/>
      <c r="J477" s="425"/>
    </row>
    <row r="478" spans="1:10" x14ac:dyDescent="0.2">
      <c r="A478" s="986"/>
      <c r="B478" s="986"/>
      <c r="C478" s="986"/>
      <c r="D478" s="425"/>
      <c r="E478" s="425"/>
      <c r="F478" s="425"/>
      <c r="G478" s="425"/>
      <c r="H478" s="425"/>
      <c r="I478" s="425"/>
      <c r="J478" s="425"/>
    </row>
    <row r="479" spans="1:10" ht="43.5" customHeight="1" x14ac:dyDescent="0.2">
      <c r="A479" s="1009" t="s">
        <v>407</v>
      </c>
      <c r="B479" s="1009"/>
      <c r="C479" s="1009"/>
      <c r="D479" s="1009"/>
      <c r="E479" s="1010"/>
      <c r="F479" s="1010"/>
      <c r="G479" s="1010"/>
      <c r="H479" s="1010"/>
      <c r="I479" s="1010"/>
      <c r="J479" s="425"/>
    </row>
    <row r="480" spans="1:10" ht="13.5" thickBot="1" x14ac:dyDescent="0.25">
      <c r="A480" s="1011"/>
      <c r="B480" s="1011"/>
      <c r="C480" s="1011"/>
      <c r="D480" s="1011"/>
      <c r="E480" s="448"/>
      <c r="F480" s="448"/>
      <c r="G480" s="448"/>
      <c r="H480" s="448"/>
      <c r="I480" s="448"/>
      <c r="J480" s="425"/>
    </row>
    <row r="481" spans="1:10" ht="55.5" customHeight="1" thickBot="1" x14ac:dyDescent="0.25">
      <c r="A481" s="764" t="s">
        <v>428</v>
      </c>
      <c r="B481" s="1012"/>
      <c r="C481" s="1012"/>
      <c r="D481" s="1012"/>
      <c r="E481" s="765"/>
      <c r="F481" s="425"/>
      <c r="G481" s="425"/>
      <c r="H481" s="425"/>
      <c r="I481" s="425"/>
      <c r="J481" s="425"/>
    </row>
    <row r="482" spans="1:10" ht="24.75" customHeight="1" thickBot="1" x14ac:dyDescent="0.25">
      <c r="A482" s="1013" t="s">
        <v>185</v>
      </c>
      <c r="B482" s="1014"/>
      <c r="C482" s="1015" t="s">
        <v>186</v>
      </c>
      <c r="D482" s="1016"/>
      <c r="E482" s="1017" t="s">
        <v>151</v>
      </c>
      <c r="F482" s="425"/>
      <c r="G482" s="425"/>
      <c r="H482" s="425"/>
      <c r="I482" s="425"/>
      <c r="J482" s="425"/>
    </row>
    <row r="483" spans="1:10" ht="20.25" customHeight="1" thickBot="1" x14ac:dyDescent="0.25">
      <c r="A483" s="966"/>
      <c r="B483" s="1018"/>
      <c r="C483" s="1019"/>
      <c r="D483" s="1020"/>
      <c r="E483" s="1021"/>
      <c r="F483" s="425"/>
      <c r="G483" s="425"/>
      <c r="H483" s="425"/>
      <c r="I483" s="425"/>
      <c r="J483" s="425"/>
    </row>
    <row r="484" spans="1:10" x14ac:dyDescent="0.2">
      <c r="A484" s="986"/>
      <c r="B484" s="986"/>
      <c r="C484" s="986"/>
      <c r="D484" s="425"/>
      <c r="E484" s="425"/>
      <c r="F484" s="425"/>
      <c r="G484" s="425"/>
      <c r="H484" s="425"/>
      <c r="I484" s="425"/>
      <c r="J484" s="425"/>
    </row>
    <row r="485" spans="1:10" x14ac:dyDescent="0.2">
      <c r="A485" s="986"/>
      <c r="B485" s="986"/>
      <c r="C485" s="986"/>
      <c r="D485" s="425"/>
      <c r="E485" s="425"/>
      <c r="F485" s="425"/>
      <c r="G485" s="425"/>
      <c r="H485" s="425"/>
      <c r="I485" s="425"/>
      <c r="J485" s="425"/>
    </row>
    <row r="486" spans="1:10" x14ac:dyDescent="0.2">
      <c r="A486" s="986"/>
      <c r="B486" s="986"/>
      <c r="C486" s="986"/>
      <c r="D486" s="425"/>
      <c r="E486" s="425"/>
      <c r="F486" s="425"/>
      <c r="G486" s="425"/>
      <c r="H486" s="425"/>
      <c r="I486" s="425"/>
      <c r="J486" s="425"/>
    </row>
    <row r="487" spans="1:10" x14ac:dyDescent="0.2">
      <c r="A487" s="986"/>
      <c r="B487" s="986"/>
      <c r="C487" s="986"/>
      <c r="D487" s="425"/>
      <c r="E487" s="425"/>
      <c r="F487" s="425"/>
      <c r="G487" s="425"/>
      <c r="H487" s="425"/>
      <c r="I487" s="425"/>
      <c r="J487" s="425"/>
    </row>
    <row r="488" spans="1:10" x14ac:dyDescent="0.2">
      <c r="A488" s="986"/>
      <c r="B488" s="986"/>
      <c r="C488" s="986"/>
      <c r="D488" s="425"/>
      <c r="E488" s="425"/>
      <c r="F488" s="425"/>
      <c r="G488" s="425"/>
      <c r="H488" s="425"/>
      <c r="I488" s="425"/>
      <c r="J488" s="425"/>
    </row>
    <row r="489" spans="1:10" x14ac:dyDescent="0.2">
      <c r="A489" s="986"/>
      <c r="B489" s="986"/>
      <c r="C489" s="986"/>
      <c r="D489" s="425"/>
      <c r="E489" s="425"/>
      <c r="F489" s="425"/>
      <c r="G489" s="425"/>
      <c r="H489" s="425"/>
      <c r="I489" s="425"/>
      <c r="J489" s="425"/>
    </row>
    <row r="490" spans="1:10" x14ac:dyDescent="0.2">
      <c r="A490" s="986"/>
      <c r="B490" s="986"/>
      <c r="C490" s="986"/>
      <c r="D490" s="425"/>
      <c r="E490" s="425"/>
      <c r="F490" s="425"/>
      <c r="G490" s="425"/>
      <c r="H490" s="425"/>
      <c r="I490" s="425"/>
      <c r="J490" s="425"/>
    </row>
    <row r="491" spans="1:10" x14ac:dyDescent="0.2">
      <c r="A491" s="986"/>
      <c r="B491" s="986"/>
      <c r="C491" s="986"/>
      <c r="D491" s="425"/>
      <c r="E491" s="425"/>
      <c r="F491" s="425"/>
      <c r="G491" s="425"/>
      <c r="H491" s="425"/>
      <c r="I491" s="425"/>
      <c r="J491" s="425"/>
    </row>
    <row r="492" spans="1:10" x14ac:dyDescent="0.2">
      <c r="A492" s="986"/>
      <c r="B492" s="986"/>
      <c r="C492" s="986"/>
      <c r="D492" s="425"/>
      <c r="E492" s="425"/>
      <c r="F492" s="425"/>
      <c r="G492" s="425"/>
      <c r="H492" s="425"/>
      <c r="I492" s="425"/>
      <c r="J492" s="425"/>
    </row>
    <row r="493" spans="1:10" x14ac:dyDescent="0.2">
      <c r="A493" s="986" t="s">
        <v>374</v>
      </c>
      <c r="B493" s="986"/>
      <c r="C493" s="986"/>
      <c r="D493" s="425"/>
      <c r="E493" s="425"/>
      <c r="F493" s="425"/>
      <c r="G493" s="425"/>
      <c r="H493" s="425"/>
      <c r="I493" s="425"/>
      <c r="J493" s="425"/>
    </row>
    <row r="494" spans="1:10" x14ac:dyDescent="0.2">
      <c r="A494" s="1022" t="s">
        <v>358</v>
      </c>
      <c r="B494" s="1022"/>
      <c r="C494" s="1022"/>
      <c r="D494" s="425"/>
      <c r="E494" s="425"/>
      <c r="F494" s="425"/>
      <c r="G494" s="425"/>
      <c r="H494" s="425"/>
      <c r="I494" s="425"/>
      <c r="J494" s="425"/>
    </row>
    <row r="495" spans="1:10" ht="13.5" thickBot="1" x14ac:dyDescent="0.25">
      <c r="A495" s="986"/>
      <c r="B495" s="986"/>
      <c r="C495" s="986"/>
      <c r="D495" s="425"/>
      <c r="E495" s="425"/>
      <c r="F495" s="425"/>
      <c r="G495" s="425"/>
      <c r="H495" s="425"/>
      <c r="I495" s="425"/>
      <c r="J495" s="425"/>
    </row>
    <row r="496" spans="1:10" ht="26.25" thickBot="1" x14ac:dyDescent="0.25">
      <c r="A496" s="648" t="s">
        <v>399</v>
      </c>
      <c r="B496" s="649"/>
      <c r="C496" s="649"/>
      <c r="D496" s="650"/>
      <c r="E496" s="934" t="s">
        <v>42</v>
      </c>
      <c r="F496" s="739" t="s">
        <v>109</v>
      </c>
      <c r="G496" s="1023"/>
      <c r="H496" s="425"/>
      <c r="I496" s="425"/>
      <c r="J496" s="425"/>
    </row>
    <row r="497" spans="1:10" ht="14.25" customHeight="1" thickBot="1" x14ac:dyDescent="0.25">
      <c r="A497" s="708" t="s">
        <v>620</v>
      </c>
      <c r="B497" s="1024"/>
      <c r="C497" s="1024"/>
      <c r="D497" s="1025"/>
      <c r="E497" s="989">
        <f>SUM(E498:E505)</f>
        <v>3748451.37</v>
      </c>
      <c r="F497" s="989">
        <f>SUM(F498:F505)</f>
        <v>9050516.0999999996</v>
      </c>
      <c r="G497" s="1026"/>
      <c r="H497" s="425"/>
      <c r="I497" s="425"/>
      <c r="J497" s="425"/>
    </row>
    <row r="498" spans="1:10" x14ac:dyDescent="0.2">
      <c r="A498" s="1027" t="s">
        <v>206</v>
      </c>
      <c r="B498" s="1028"/>
      <c r="C498" s="1028"/>
      <c r="D498" s="1029"/>
      <c r="E498" s="1030">
        <v>2055303.77</v>
      </c>
      <c r="F498" s="1030">
        <v>7263831.5499999998</v>
      </c>
      <c r="G498" s="643"/>
      <c r="H498" s="425"/>
      <c r="I498" s="425"/>
      <c r="J498" s="425"/>
    </row>
    <row r="499" spans="1:10" x14ac:dyDescent="0.2">
      <c r="A499" s="860" t="s">
        <v>207</v>
      </c>
      <c r="B499" s="1031"/>
      <c r="C499" s="1031"/>
      <c r="D499" s="861"/>
      <c r="E499" s="1032">
        <v>347901.48</v>
      </c>
      <c r="F499" s="1032">
        <v>358144.27</v>
      </c>
      <c r="G499" s="643"/>
      <c r="H499" s="425"/>
      <c r="I499" s="425"/>
      <c r="J499" s="425"/>
    </row>
    <row r="500" spans="1:10" x14ac:dyDescent="0.2">
      <c r="A500" s="860" t="s">
        <v>208</v>
      </c>
      <c r="B500" s="1031"/>
      <c r="C500" s="1031"/>
      <c r="D500" s="861"/>
      <c r="E500" s="1032"/>
      <c r="F500" s="1032"/>
      <c r="G500" s="643"/>
      <c r="H500" s="425"/>
      <c r="I500" s="425"/>
      <c r="J500" s="425"/>
    </row>
    <row r="501" spans="1:10" x14ac:dyDescent="0.2">
      <c r="A501" s="860" t="s">
        <v>209</v>
      </c>
      <c r="B501" s="1031"/>
      <c r="C501" s="1031"/>
      <c r="D501" s="861"/>
      <c r="E501" s="1032"/>
      <c r="F501" s="992"/>
      <c r="G501" s="643"/>
      <c r="H501" s="425"/>
      <c r="I501" s="425"/>
      <c r="J501" s="425"/>
    </row>
    <row r="502" spans="1:10" x14ac:dyDescent="0.2">
      <c r="A502" s="860" t="s">
        <v>210</v>
      </c>
      <c r="B502" s="1031"/>
      <c r="C502" s="1031"/>
      <c r="D502" s="861"/>
      <c r="E502" s="992">
        <v>1308384.04</v>
      </c>
      <c r="F502" s="992">
        <v>1334622.8</v>
      </c>
      <c r="G502" s="643"/>
      <c r="H502" s="425"/>
      <c r="I502" s="425"/>
      <c r="J502" s="425"/>
    </row>
    <row r="503" spans="1:10" ht="24.75" customHeight="1" x14ac:dyDescent="0.2">
      <c r="A503" s="722" t="s">
        <v>211</v>
      </c>
      <c r="B503" s="1033"/>
      <c r="C503" s="1033"/>
      <c r="D503" s="863"/>
      <c r="E503" s="992"/>
      <c r="F503" s="992"/>
      <c r="G503" s="643"/>
      <c r="H503" s="425"/>
      <c r="I503" s="425"/>
      <c r="J503" s="425"/>
    </row>
    <row r="504" spans="1:10" x14ac:dyDescent="0.2">
      <c r="A504" s="722" t="s">
        <v>212</v>
      </c>
      <c r="B504" s="1033"/>
      <c r="C504" s="1033"/>
      <c r="D504" s="863"/>
      <c r="E504" s="992">
        <v>32923.5</v>
      </c>
      <c r="F504" s="992">
        <v>89917.69</v>
      </c>
      <c r="G504" s="643"/>
      <c r="H504" s="425"/>
      <c r="I504" s="425"/>
      <c r="J504" s="425"/>
    </row>
    <row r="505" spans="1:10" ht="13.5" thickBot="1" x14ac:dyDescent="0.25">
      <c r="A505" s="724" t="s">
        <v>213</v>
      </c>
      <c r="B505" s="1034"/>
      <c r="C505" s="1034"/>
      <c r="D505" s="1035"/>
      <c r="E505" s="1036">
        <f>651.3+3287.28</f>
        <v>3938.58</v>
      </c>
      <c r="F505" s="1036">
        <v>3999.79</v>
      </c>
      <c r="G505" s="643"/>
      <c r="H505" s="425"/>
      <c r="I505" s="425"/>
      <c r="J505" s="425"/>
    </row>
    <row r="506" spans="1:10" ht="13.5" thickBot="1" x14ac:dyDescent="0.25">
      <c r="A506" s="708" t="s">
        <v>312</v>
      </c>
      <c r="B506" s="1024"/>
      <c r="C506" s="1024"/>
      <c r="D506" s="1025"/>
      <c r="E506" s="1037">
        <v>-3065.96</v>
      </c>
      <c r="F506" s="1038">
        <v>1105.8</v>
      </c>
      <c r="G506" s="643"/>
      <c r="H506" s="425"/>
      <c r="I506" s="425"/>
      <c r="J506" s="425"/>
    </row>
    <row r="507" spans="1:10" ht="13.5" thickBot="1" x14ac:dyDescent="0.25">
      <c r="A507" s="1039" t="s">
        <v>313</v>
      </c>
      <c r="B507" s="1040"/>
      <c r="C507" s="1040"/>
      <c r="D507" s="1041"/>
      <c r="E507" s="1042"/>
      <c r="F507" s="1042"/>
      <c r="G507" s="643"/>
      <c r="H507" s="425"/>
      <c r="I507" s="425"/>
      <c r="J507" s="425"/>
    </row>
    <row r="508" spans="1:10" ht="13.5" thickBot="1" x14ac:dyDescent="0.25">
      <c r="A508" s="1039" t="s">
        <v>314</v>
      </c>
      <c r="B508" s="1040"/>
      <c r="C508" s="1040"/>
      <c r="D508" s="1041"/>
      <c r="E508" s="1037"/>
      <c r="F508" s="1037"/>
      <c r="G508" s="643"/>
      <c r="H508" s="425"/>
      <c r="I508" s="425"/>
      <c r="J508" s="425"/>
    </row>
    <row r="509" spans="1:10" ht="13.5" thickBot="1" x14ac:dyDescent="0.25">
      <c r="A509" s="1043" t="s">
        <v>381</v>
      </c>
      <c r="B509" s="1044"/>
      <c r="C509" s="1044"/>
      <c r="D509" s="1045"/>
      <c r="E509" s="1037"/>
      <c r="F509" s="1037"/>
      <c r="G509" s="643"/>
      <c r="H509" s="425"/>
      <c r="I509" s="425"/>
      <c r="J509" s="425"/>
    </row>
    <row r="510" spans="1:10" ht="13.5" thickBot="1" x14ac:dyDescent="0.25">
      <c r="A510" s="1043" t="s">
        <v>315</v>
      </c>
      <c r="B510" s="1044"/>
      <c r="C510" s="1044"/>
      <c r="D510" s="1045"/>
      <c r="E510" s="989">
        <f>SUM(E511+E519+E522+E525)</f>
        <v>6699510.9399999995</v>
      </c>
      <c r="F510" s="989">
        <f>SUM(F511+F519+F522+F525)</f>
        <v>10784289.830000002</v>
      </c>
      <c r="G510" s="1026"/>
      <c r="H510" s="425"/>
      <c r="I510" s="425"/>
      <c r="J510" s="425"/>
    </row>
    <row r="511" spans="1:10" x14ac:dyDescent="0.2">
      <c r="A511" s="1027" t="s">
        <v>80</v>
      </c>
      <c r="B511" s="1028"/>
      <c r="C511" s="1028"/>
      <c r="D511" s="1029"/>
      <c r="E511" s="1046">
        <f>SUM(E512:E518)</f>
        <v>3021525.49</v>
      </c>
      <c r="F511" s="1046">
        <f>SUM(F512:F518)</f>
        <v>9590952.2000000011</v>
      </c>
      <c r="G511" s="1047"/>
      <c r="H511" s="425"/>
      <c r="I511" s="425"/>
      <c r="J511" s="425"/>
    </row>
    <row r="512" spans="1:10" x14ac:dyDescent="0.2">
      <c r="A512" s="1048" t="s">
        <v>81</v>
      </c>
      <c r="B512" s="1049"/>
      <c r="C512" s="1049"/>
      <c r="D512" s="1050"/>
      <c r="E512" s="1051"/>
      <c r="F512" s="1051"/>
      <c r="G512" s="1052"/>
      <c r="H512" s="425"/>
      <c r="I512" s="425"/>
      <c r="J512" s="425"/>
    </row>
    <row r="513" spans="1:10" x14ac:dyDescent="0.2">
      <c r="A513" s="1048" t="s">
        <v>82</v>
      </c>
      <c r="B513" s="1049"/>
      <c r="C513" s="1049"/>
      <c r="D513" s="1050"/>
      <c r="E513" s="1051"/>
      <c r="F513" s="1051"/>
      <c r="G513" s="1052"/>
      <c r="H513" s="425"/>
      <c r="I513" s="425"/>
      <c r="J513" s="425"/>
    </row>
    <row r="514" spans="1:10" x14ac:dyDescent="0.2">
      <c r="A514" s="1048" t="s">
        <v>83</v>
      </c>
      <c r="B514" s="1049"/>
      <c r="C514" s="1049"/>
      <c r="D514" s="1050"/>
      <c r="E514" s="1051"/>
      <c r="F514" s="1051"/>
      <c r="G514" s="1052"/>
      <c r="H514" s="425"/>
      <c r="I514" s="425"/>
      <c r="J514" s="425"/>
    </row>
    <row r="515" spans="1:10" x14ac:dyDescent="0.2">
      <c r="A515" s="1048" t="s">
        <v>214</v>
      </c>
      <c r="B515" s="1049"/>
      <c r="C515" s="1049"/>
      <c r="D515" s="1050"/>
      <c r="E515" s="1051"/>
      <c r="F515" s="1051"/>
      <c r="G515" s="1052"/>
      <c r="H515" s="425"/>
      <c r="I515" s="425"/>
      <c r="J515" s="425"/>
    </row>
    <row r="516" spans="1:10" x14ac:dyDescent="0.2">
      <c r="A516" s="1048" t="s">
        <v>87</v>
      </c>
      <c r="B516" s="1049"/>
      <c r="C516" s="1049"/>
      <c r="D516" s="1050"/>
      <c r="E516" s="1051"/>
      <c r="F516" s="1051"/>
      <c r="G516" s="1052"/>
      <c r="H516" s="425"/>
      <c r="I516" s="425"/>
      <c r="J516" s="425"/>
    </row>
    <row r="517" spans="1:10" x14ac:dyDescent="0.2">
      <c r="A517" s="1048" t="s">
        <v>215</v>
      </c>
      <c r="B517" s="1049"/>
      <c r="C517" s="1049"/>
      <c r="D517" s="1050"/>
      <c r="E517" s="1051"/>
      <c r="F517" s="1051"/>
      <c r="G517" s="1052"/>
      <c r="H517" s="425"/>
      <c r="I517" s="425"/>
      <c r="J517" s="425"/>
    </row>
    <row r="518" spans="1:10" x14ac:dyDescent="0.2">
      <c r="A518" s="1048" t="s">
        <v>88</v>
      </c>
      <c r="B518" s="1049"/>
      <c r="C518" s="1049"/>
      <c r="D518" s="1050"/>
      <c r="E518" s="1051">
        <v>3021525.49</v>
      </c>
      <c r="F518" s="1051">
        <v>9590952.2000000011</v>
      </c>
      <c r="G518" s="1052"/>
      <c r="H518" s="425"/>
      <c r="I518" s="425"/>
      <c r="J518" s="425"/>
    </row>
    <row r="519" spans="1:10" x14ac:dyDescent="0.2">
      <c r="A519" s="722" t="s">
        <v>89</v>
      </c>
      <c r="B519" s="1033"/>
      <c r="C519" s="1033"/>
      <c r="D519" s="863"/>
      <c r="E519" s="1053">
        <f>SUM(E520:E521)</f>
        <v>0</v>
      </c>
      <c r="F519" s="1053">
        <f>SUM(F520:F521)</f>
        <v>0</v>
      </c>
      <c r="G519" s="1047"/>
      <c r="H519" s="425"/>
      <c r="I519" s="425"/>
      <c r="J519" s="425"/>
    </row>
    <row r="520" spans="1:10" x14ac:dyDescent="0.2">
      <c r="A520" s="1048" t="s">
        <v>90</v>
      </c>
      <c r="B520" s="1049"/>
      <c r="C520" s="1049"/>
      <c r="D520" s="1050"/>
      <c r="E520" s="1051"/>
      <c r="F520" s="1051"/>
      <c r="G520" s="1052"/>
      <c r="H520" s="425"/>
      <c r="I520" s="425"/>
      <c r="J520" s="425"/>
    </row>
    <row r="521" spans="1:10" x14ac:dyDescent="0.2">
      <c r="A521" s="1048" t="s">
        <v>91</v>
      </c>
      <c r="B521" s="1049"/>
      <c r="C521" s="1049"/>
      <c r="D521" s="1050"/>
      <c r="E521" s="1051"/>
      <c r="F521" s="1051"/>
      <c r="G521" s="1052"/>
      <c r="H521" s="425"/>
      <c r="I521" s="425"/>
      <c r="J521" s="425"/>
    </row>
    <row r="522" spans="1:10" x14ac:dyDescent="0.2">
      <c r="A522" s="860" t="s">
        <v>92</v>
      </c>
      <c r="B522" s="1031"/>
      <c r="C522" s="1031"/>
      <c r="D522" s="861"/>
      <c r="E522" s="1053">
        <f>SUM(E523:E524)</f>
        <v>0</v>
      </c>
      <c r="F522" s="1053">
        <f>SUM(F523:F524)</f>
        <v>0</v>
      </c>
      <c r="G522" s="1047"/>
      <c r="H522" s="425"/>
      <c r="I522" s="425"/>
      <c r="J522" s="425"/>
    </row>
    <row r="523" spans="1:10" x14ac:dyDescent="0.2">
      <c r="A523" s="1048" t="s">
        <v>93</v>
      </c>
      <c r="B523" s="1049"/>
      <c r="C523" s="1049"/>
      <c r="D523" s="1050"/>
      <c r="E523" s="1051">
        <v>0</v>
      </c>
      <c r="F523" s="1051">
        <v>0</v>
      </c>
      <c r="G523" s="1052"/>
      <c r="H523" s="425"/>
      <c r="I523" s="425"/>
      <c r="J523" s="425"/>
    </row>
    <row r="524" spans="1:10" x14ac:dyDescent="0.2">
      <c r="A524" s="1048" t="s">
        <v>94</v>
      </c>
      <c r="B524" s="1049"/>
      <c r="C524" s="1049"/>
      <c r="D524" s="1050"/>
      <c r="E524" s="1051"/>
      <c r="F524" s="1051"/>
      <c r="G524" s="1052"/>
      <c r="H524" s="425"/>
      <c r="I524" s="425"/>
      <c r="J524" s="425"/>
    </row>
    <row r="525" spans="1:10" x14ac:dyDescent="0.2">
      <c r="A525" s="860" t="s">
        <v>95</v>
      </c>
      <c r="B525" s="1031"/>
      <c r="C525" s="1031"/>
      <c r="D525" s="861"/>
      <c r="E525" s="1053">
        <f>SUM(E526:E539)</f>
        <v>3677985.4499999997</v>
      </c>
      <c r="F525" s="1053">
        <f>SUM(F526:F539)</f>
        <v>1193337.6299999999</v>
      </c>
      <c r="G525" s="1047"/>
      <c r="H525" s="425"/>
      <c r="I525" s="425"/>
      <c r="J525" s="425"/>
    </row>
    <row r="526" spans="1:10" x14ac:dyDescent="0.2">
      <c r="A526" s="1048" t="s">
        <v>96</v>
      </c>
      <c r="B526" s="1049"/>
      <c r="C526" s="1049"/>
      <c r="D526" s="1050"/>
      <c r="E526" s="992">
        <v>575815.68999999994</v>
      </c>
      <c r="F526" s="864">
        <v>338595.47</v>
      </c>
      <c r="G526" s="643"/>
      <c r="H526" s="425"/>
      <c r="I526" s="425"/>
      <c r="J526" s="425"/>
    </row>
    <row r="527" spans="1:10" x14ac:dyDescent="0.2">
      <c r="A527" s="1048" t="s">
        <v>97</v>
      </c>
      <c r="B527" s="1049"/>
      <c r="C527" s="1049"/>
      <c r="D527" s="1050"/>
      <c r="E527" s="992"/>
      <c r="F527" s="1054">
        <v>130.41999999999999</v>
      </c>
      <c r="G527" s="643"/>
      <c r="H527" s="425"/>
      <c r="I527" s="425"/>
      <c r="J527" s="425"/>
    </row>
    <row r="528" spans="1:10" x14ac:dyDescent="0.2">
      <c r="A528" s="1048" t="s">
        <v>408</v>
      </c>
      <c r="B528" s="1049"/>
      <c r="C528" s="1049"/>
      <c r="D528" s="1050"/>
      <c r="E528" s="1032"/>
      <c r="F528" s="1054"/>
      <c r="G528" s="1055"/>
      <c r="H528" s="425"/>
      <c r="I528" s="425"/>
      <c r="J528" s="425"/>
    </row>
    <row r="529" spans="1:10" x14ac:dyDescent="0.2">
      <c r="A529" s="1048" t="s">
        <v>98</v>
      </c>
      <c r="B529" s="1049"/>
      <c r="C529" s="1049"/>
      <c r="D529" s="1050"/>
      <c r="E529" s="992"/>
      <c r="F529" s="1054"/>
      <c r="G529" s="643"/>
      <c r="H529" s="425"/>
      <c r="I529" s="425"/>
      <c r="J529" s="425"/>
    </row>
    <row r="530" spans="1:10" x14ac:dyDescent="0.2">
      <c r="A530" s="1048" t="s">
        <v>216</v>
      </c>
      <c r="B530" s="1049"/>
      <c r="C530" s="1049"/>
      <c r="D530" s="1050"/>
      <c r="E530" s="992"/>
      <c r="F530" s="1054"/>
      <c r="G530" s="643"/>
      <c r="H530" s="425"/>
      <c r="I530" s="425"/>
      <c r="J530" s="425"/>
    </row>
    <row r="531" spans="1:10" x14ac:dyDescent="0.2">
      <c r="A531" s="1048" t="s">
        <v>217</v>
      </c>
      <c r="B531" s="1049"/>
      <c r="C531" s="1049"/>
      <c r="D531" s="1050"/>
      <c r="E531" s="992"/>
      <c r="F531" s="1054"/>
      <c r="G531" s="643"/>
      <c r="H531" s="425"/>
      <c r="I531" s="425"/>
      <c r="J531" s="425"/>
    </row>
    <row r="532" spans="1:10" x14ac:dyDescent="0.2">
      <c r="A532" s="1048" t="s">
        <v>100</v>
      </c>
      <c r="B532" s="1049"/>
      <c r="C532" s="1049"/>
      <c r="D532" s="1050"/>
      <c r="E532" s="992"/>
      <c r="F532" s="1054"/>
      <c r="G532" s="643"/>
      <c r="H532" s="425"/>
      <c r="I532" s="425"/>
      <c r="J532" s="425"/>
    </row>
    <row r="533" spans="1:10" x14ac:dyDescent="0.2">
      <c r="A533" s="1048" t="s">
        <v>101</v>
      </c>
      <c r="B533" s="1049"/>
      <c r="C533" s="1049"/>
      <c r="D533" s="1050"/>
      <c r="E533" s="992"/>
      <c r="F533" s="1054"/>
      <c r="G533" s="643"/>
      <c r="H533" s="425"/>
      <c r="I533" s="425"/>
      <c r="J533" s="425"/>
    </row>
    <row r="534" spans="1:10" x14ac:dyDescent="0.2">
      <c r="A534" s="1048" t="s">
        <v>102</v>
      </c>
      <c r="B534" s="1049"/>
      <c r="C534" s="1049"/>
      <c r="D534" s="1050"/>
      <c r="E534" s="992"/>
      <c r="F534" s="1054"/>
      <c r="G534" s="643"/>
      <c r="H534" s="425"/>
      <c r="I534" s="425"/>
      <c r="J534" s="425"/>
    </row>
    <row r="535" spans="1:10" x14ac:dyDescent="0.2">
      <c r="A535" s="1056" t="s">
        <v>103</v>
      </c>
      <c r="B535" s="1057"/>
      <c r="C535" s="1057"/>
      <c r="D535" s="1058"/>
      <c r="E535" s="992">
        <f>563685.36</f>
        <v>563685.36</v>
      </c>
      <c r="F535" s="1059">
        <v>637371.99</v>
      </c>
      <c r="G535" s="643"/>
      <c r="H535" s="425"/>
      <c r="I535" s="425"/>
      <c r="J535" s="425"/>
    </row>
    <row r="536" spans="1:10" x14ac:dyDescent="0.2">
      <c r="A536" s="1056" t="s">
        <v>218</v>
      </c>
      <c r="B536" s="1057"/>
      <c r="C536" s="1057"/>
      <c r="D536" s="1058"/>
      <c r="E536" s="992"/>
      <c r="F536" s="1059"/>
      <c r="G536" s="643"/>
      <c r="H536" s="425"/>
      <c r="I536" s="425"/>
      <c r="J536" s="425"/>
    </row>
    <row r="537" spans="1:10" x14ac:dyDescent="0.2">
      <c r="A537" s="1056" t="s">
        <v>219</v>
      </c>
      <c r="B537" s="1057"/>
      <c r="C537" s="1057"/>
      <c r="D537" s="1058"/>
      <c r="E537" s="992"/>
      <c r="F537" s="1059"/>
      <c r="G537" s="643"/>
      <c r="H537" s="425"/>
      <c r="I537" s="425"/>
      <c r="J537" s="425"/>
    </row>
    <row r="538" spans="1:10" x14ac:dyDescent="0.2">
      <c r="A538" s="1060" t="s">
        <v>13</v>
      </c>
      <c r="B538" s="1061"/>
      <c r="C538" s="1061"/>
      <c r="D538" s="1062"/>
      <c r="E538" s="992"/>
      <c r="F538" s="1063"/>
      <c r="G538" s="643"/>
      <c r="H538" s="425"/>
      <c r="I538" s="425"/>
      <c r="J538" s="425"/>
    </row>
    <row r="539" spans="1:10" ht="15.75" customHeight="1" thickBot="1" x14ac:dyDescent="0.25">
      <c r="A539" s="1064" t="s">
        <v>420</v>
      </c>
      <c r="B539" s="1065"/>
      <c r="C539" s="1065"/>
      <c r="D539" s="1066"/>
      <c r="E539" s="992">
        <f>2535902.9+2581.5</f>
        <v>2538484.4</v>
      </c>
      <c r="F539" s="1067">
        <v>217239.75</v>
      </c>
      <c r="G539" s="643"/>
      <c r="H539" s="425"/>
      <c r="I539" s="1055"/>
      <c r="J539" s="425"/>
    </row>
    <row r="540" spans="1:10" ht="13.5" thickBot="1" x14ac:dyDescent="0.25">
      <c r="A540" s="1068" t="s">
        <v>316</v>
      </c>
      <c r="B540" s="1069"/>
      <c r="C540" s="1069"/>
      <c r="D540" s="1070"/>
      <c r="E540" s="872">
        <f>SUM(E497+E506+E507+E508+E509+E510)</f>
        <v>10444896.35</v>
      </c>
      <c r="F540" s="872">
        <f>SUM(F497+F506+F507+F508+F509+F510)</f>
        <v>19835911.730000004</v>
      </c>
      <c r="G540" s="1026"/>
      <c r="H540" s="425"/>
      <c r="I540" s="425"/>
      <c r="J540" s="425"/>
    </row>
    <row r="541" spans="1:10" x14ac:dyDescent="0.2">
      <c r="A541" s="425"/>
      <c r="B541" s="425"/>
      <c r="C541" s="425"/>
      <c r="D541" s="425"/>
      <c r="E541" s="425"/>
      <c r="F541" s="425"/>
      <c r="G541" s="425"/>
      <c r="H541" s="425"/>
      <c r="I541" s="425"/>
      <c r="J541" s="425"/>
    </row>
    <row r="542" spans="1:10" x14ac:dyDescent="0.2">
      <c r="A542" s="1071" t="s">
        <v>359</v>
      </c>
      <c r="B542" s="1072"/>
      <c r="C542" s="1072"/>
      <c r="D542" s="1072"/>
      <c r="E542" s="425"/>
      <c r="F542" s="425"/>
      <c r="G542" s="425"/>
      <c r="H542" s="425"/>
      <c r="I542" s="425"/>
      <c r="J542" s="425"/>
    </row>
    <row r="543" spans="1:10" ht="13.5" thickBot="1" x14ac:dyDescent="0.25">
      <c r="A543" s="986"/>
      <c r="B543" s="986"/>
      <c r="C543" s="688"/>
      <c r="D543" s="425"/>
      <c r="E543" s="425"/>
      <c r="F543" s="425"/>
      <c r="G543" s="425"/>
      <c r="H543" s="425"/>
      <c r="I543" s="425"/>
      <c r="J543" s="425"/>
    </row>
    <row r="544" spans="1:10" x14ac:dyDescent="0.2">
      <c r="A544" s="644" t="s">
        <v>168</v>
      </c>
      <c r="B544" s="646"/>
      <c r="C544" s="651" t="s">
        <v>42</v>
      </c>
      <c r="D544" s="651" t="s">
        <v>109</v>
      </c>
      <c r="E544" s="425"/>
      <c r="F544" s="425"/>
      <c r="G544" s="425"/>
      <c r="H544" s="425"/>
      <c r="I544" s="425"/>
      <c r="J544" s="425"/>
    </row>
    <row r="545" spans="1:10" ht="13.5" thickBot="1" x14ac:dyDescent="0.25">
      <c r="A545" s="1073"/>
      <c r="B545" s="1074"/>
      <c r="C545" s="1075"/>
      <c r="D545" s="1076"/>
      <c r="E545" s="425"/>
      <c r="F545" s="425"/>
      <c r="G545" s="425"/>
      <c r="H545" s="425"/>
      <c r="I545" s="425"/>
      <c r="J545" s="425"/>
    </row>
    <row r="546" spans="1:10" x14ac:dyDescent="0.2">
      <c r="A546" s="1077" t="s">
        <v>227</v>
      </c>
      <c r="B546" s="1078"/>
      <c r="C546" s="998">
        <v>5637763.5499999998</v>
      </c>
      <c r="D546" s="998">
        <v>5235989.03</v>
      </c>
      <c r="E546" s="425"/>
      <c r="F546" s="425"/>
      <c r="G546" s="425"/>
      <c r="H546" s="425"/>
      <c r="I546" s="425"/>
      <c r="J546" s="425"/>
    </row>
    <row r="547" spans="1:10" x14ac:dyDescent="0.2">
      <c r="A547" s="839" t="s">
        <v>228</v>
      </c>
      <c r="B547" s="840"/>
      <c r="C547" s="992"/>
      <c r="D547" s="992"/>
      <c r="E547" s="425"/>
      <c r="F547" s="425"/>
      <c r="G547" s="425"/>
      <c r="H547" s="425"/>
      <c r="I547" s="425"/>
      <c r="J547" s="425"/>
    </row>
    <row r="548" spans="1:10" x14ac:dyDescent="0.2">
      <c r="A548" s="835" t="s">
        <v>229</v>
      </c>
      <c r="B548" s="836"/>
      <c r="C548" s="992">
        <v>16529009.75</v>
      </c>
      <c r="D548" s="992">
        <v>16493648.73</v>
      </c>
      <c r="E548" s="425"/>
      <c r="F548" s="425"/>
      <c r="G548" s="425"/>
      <c r="H548" s="425"/>
      <c r="I548" s="425"/>
      <c r="J548" s="425"/>
    </row>
    <row r="549" spans="1:10" ht="30" customHeight="1" x14ac:dyDescent="0.2">
      <c r="A549" s="952" t="s">
        <v>230</v>
      </c>
      <c r="B549" s="953"/>
      <c r="C549" s="992"/>
      <c r="D549" s="992"/>
      <c r="E549" s="425"/>
      <c r="F549" s="425"/>
      <c r="G549" s="425"/>
      <c r="H549" s="425"/>
      <c r="I549" s="425"/>
      <c r="J549" s="425"/>
    </row>
    <row r="550" spans="1:10" ht="43.9" customHeight="1" x14ac:dyDescent="0.2">
      <c r="A550" s="716" t="s">
        <v>382</v>
      </c>
      <c r="B550" s="843"/>
      <c r="C550" s="992"/>
      <c r="D550" s="992">
        <v>109470</v>
      </c>
      <c r="E550" s="425"/>
      <c r="F550" s="425"/>
      <c r="G550" s="425"/>
      <c r="H550" s="425"/>
      <c r="I550" s="425"/>
      <c r="J550" s="425"/>
    </row>
    <row r="551" spans="1:10" ht="27" customHeight="1" x14ac:dyDescent="0.2">
      <c r="A551" s="716" t="s">
        <v>317</v>
      </c>
      <c r="B551" s="843"/>
      <c r="C551" s="992">
        <v>34666.239999999998</v>
      </c>
      <c r="D551" s="992">
        <v>28664.23</v>
      </c>
      <c r="E551" s="425"/>
      <c r="F551" s="425"/>
      <c r="G551" s="425"/>
      <c r="H551" s="425"/>
      <c r="I551" s="425"/>
      <c r="J551" s="425"/>
    </row>
    <row r="552" spans="1:10" x14ac:dyDescent="0.2">
      <c r="A552" s="716" t="s">
        <v>231</v>
      </c>
      <c r="B552" s="843"/>
      <c r="C552" s="1032"/>
      <c r="D552" s="1032"/>
      <c r="E552" s="1055"/>
      <c r="F552" s="425"/>
      <c r="G552" s="425"/>
      <c r="H552" s="425"/>
      <c r="I552" s="425"/>
      <c r="J552" s="425"/>
    </row>
    <row r="553" spans="1:10" ht="28.9" customHeight="1" x14ac:dyDescent="0.2">
      <c r="A553" s="716" t="s">
        <v>232</v>
      </c>
      <c r="B553" s="843"/>
      <c r="C553" s="992">
        <v>104482.1</v>
      </c>
      <c r="D553" s="992">
        <v>173776.67</v>
      </c>
      <c r="E553" s="425"/>
      <c r="F553" s="425"/>
      <c r="G553" s="425"/>
      <c r="H553" s="425"/>
      <c r="I553" s="425"/>
      <c r="J553" s="425"/>
    </row>
    <row r="554" spans="1:10" ht="35.450000000000003" customHeight="1" x14ac:dyDescent="0.2">
      <c r="A554" s="952" t="s">
        <v>233</v>
      </c>
      <c r="B554" s="953"/>
      <c r="C554" s="992">
        <v>188117.12</v>
      </c>
      <c r="D554" s="992">
        <v>222337.6</v>
      </c>
      <c r="E554" s="425"/>
      <c r="F554" s="425"/>
      <c r="G554" s="425"/>
      <c r="H554" s="425"/>
      <c r="I554" s="425"/>
      <c r="J554" s="425"/>
    </row>
    <row r="555" spans="1:10" ht="13.5" thickBot="1" x14ac:dyDescent="0.25">
      <c r="A555" s="1079" t="s">
        <v>37</v>
      </c>
      <c r="B555" s="1080"/>
      <c r="C555" s="1081"/>
      <c r="D555" s="1081">
        <v>57955.08</v>
      </c>
      <c r="E555" s="425"/>
      <c r="F555" s="425"/>
      <c r="G555" s="425"/>
      <c r="H555" s="425"/>
      <c r="I555" s="425"/>
      <c r="J555" s="425"/>
    </row>
    <row r="556" spans="1:10" ht="13.5" thickBot="1" x14ac:dyDescent="0.25">
      <c r="A556" s="830" t="s">
        <v>156</v>
      </c>
      <c r="B556" s="831"/>
      <c r="C556" s="872">
        <f>SUM(C546:C555)</f>
        <v>22494038.760000002</v>
      </c>
      <c r="D556" s="872">
        <f>SUM(D546:D555)</f>
        <v>22321841.340000004</v>
      </c>
      <c r="E556" s="425"/>
      <c r="F556" s="425"/>
      <c r="G556" s="425"/>
      <c r="H556" s="425"/>
      <c r="I556" s="425"/>
      <c r="J556" s="425"/>
    </row>
    <row r="557" spans="1:10" x14ac:dyDescent="0.2">
      <c r="A557" s="425"/>
      <c r="B557" s="425"/>
      <c r="C557" s="425"/>
      <c r="D557" s="425"/>
      <c r="E557" s="425"/>
      <c r="F557" s="425"/>
      <c r="G557" s="425"/>
      <c r="H557" s="425"/>
      <c r="I557" s="425"/>
      <c r="J557" s="425"/>
    </row>
    <row r="558" spans="1:10" x14ac:dyDescent="0.2">
      <c r="A558" s="425"/>
      <c r="B558" s="425"/>
      <c r="C558" s="425"/>
      <c r="D558" s="425"/>
      <c r="E558" s="425"/>
      <c r="F558" s="425"/>
      <c r="G558" s="425"/>
      <c r="H558" s="425"/>
      <c r="I558" s="425"/>
      <c r="J558" s="425"/>
    </row>
    <row r="559" spans="1:10" x14ac:dyDescent="0.2">
      <c r="A559" s="1022" t="s">
        <v>360</v>
      </c>
      <c r="B559" s="1022"/>
      <c r="C559" s="1022"/>
      <c r="D559" s="425"/>
      <c r="E559" s="425"/>
      <c r="F559" s="425"/>
      <c r="G559" s="425"/>
      <c r="H559" s="425"/>
      <c r="I559" s="425"/>
      <c r="J559" s="425"/>
    </row>
    <row r="560" spans="1:10" ht="7.9" customHeight="1" thickBot="1" x14ac:dyDescent="0.25">
      <c r="A560" s="986"/>
      <c r="B560" s="986"/>
      <c r="C560" s="986"/>
      <c r="D560" s="425"/>
      <c r="E560" s="425"/>
      <c r="F560" s="425"/>
      <c r="G560" s="425"/>
      <c r="H560" s="425"/>
      <c r="I560" s="425"/>
      <c r="J560" s="425"/>
    </row>
    <row r="561" spans="1:10" ht="26.25" thickBot="1" x14ac:dyDescent="0.25">
      <c r="A561" s="1082" t="s">
        <v>180</v>
      </c>
      <c r="B561" s="1083"/>
      <c r="C561" s="1083"/>
      <c r="D561" s="1084"/>
      <c r="E561" s="934" t="s">
        <v>42</v>
      </c>
      <c r="F561" s="739" t="s">
        <v>109</v>
      </c>
      <c r="G561" s="425"/>
      <c r="H561" s="425"/>
      <c r="I561" s="425"/>
      <c r="J561" s="425"/>
    </row>
    <row r="562" spans="1:10" ht="13.5" thickBot="1" x14ac:dyDescent="0.25">
      <c r="A562" s="708" t="s">
        <v>383</v>
      </c>
      <c r="B562" s="1024"/>
      <c r="C562" s="1024"/>
      <c r="D562" s="1025"/>
      <c r="E562" s="1085">
        <f>E563+E564+E565</f>
        <v>-7747395.7100000009</v>
      </c>
      <c r="F562" s="1086">
        <f>F563+F564+F565</f>
        <v>10000143.800000001</v>
      </c>
      <c r="G562" s="425"/>
      <c r="H562" s="425"/>
      <c r="I562" s="425"/>
      <c r="J562" s="425"/>
    </row>
    <row r="563" spans="1:10" x14ac:dyDescent="0.2">
      <c r="A563" s="1087" t="s">
        <v>220</v>
      </c>
      <c r="B563" s="1088"/>
      <c r="C563" s="1088"/>
      <c r="D563" s="1089"/>
      <c r="E563" s="1090">
        <v>741886.18</v>
      </c>
      <c r="F563" s="1090">
        <v>3267050</v>
      </c>
      <c r="G563" s="425"/>
      <c r="H563" s="425"/>
      <c r="I563" s="425"/>
      <c r="J563" s="425"/>
    </row>
    <row r="564" spans="1:10" x14ac:dyDescent="0.2">
      <c r="A564" s="722" t="s">
        <v>221</v>
      </c>
      <c r="B564" s="1033"/>
      <c r="C564" s="1033"/>
      <c r="D564" s="863"/>
      <c r="E564" s="1051"/>
      <c r="F564" s="1051"/>
      <c r="G564" s="425"/>
      <c r="H564" s="425"/>
      <c r="I564" s="425"/>
      <c r="J564" s="425"/>
    </row>
    <row r="565" spans="1:10" ht="13.5" thickBot="1" x14ac:dyDescent="0.25">
      <c r="A565" s="724" t="s">
        <v>400</v>
      </c>
      <c r="B565" s="1034"/>
      <c r="C565" s="1034"/>
      <c r="D565" s="1035"/>
      <c r="E565" s="1051">
        <v>-8489281.8900000006</v>
      </c>
      <c r="F565" s="1051">
        <v>6733093.7999999998</v>
      </c>
      <c r="G565" s="425"/>
      <c r="H565" s="425"/>
      <c r="I565" s="425"/>
      <c r="J565" s="425"/>
    </row>
    <row r="566" spans="1:10" ht="13.5" thickBot="1" x14ac:dyDescent="0.25">
      <c r="A566" s="1091" t="s">
        <v>318</v>
      </c>
      <c r="B566" s="1092"/>
      <c r="C566" s="1092"/>
      <c r="D566" s="1093"/>
      <c r="E566" s="1094">
        <v>0</v>
      </c>
      <c r="F566" s="1037">
        <v>0</v>
      </c>
      <c r="G566" s="425"/>
      <c r="H566" s="425"/>
      <c r="I566" s="425"/>
      <c r="J566" s="425"/>
    </row>
    <row r="567" spans="1:10" ht="16.5" thickBot="1" x14ac:dyDescent="0.25">
      <c r="A567" s="1095" t="s">
        <v>319</v>
      </c>
      <c r="B567" s="1096"/>
      <c r="C567" s="1096"/>
      <c r="D567" s="1097"/>
      <c r="E567" s="1098">
        <f>SUM(E568:E577)</f>
        <v>30339192.98</v>
      </c>
      <c r="F567" s="1099">
        <f>SUM(F568:F577)</f>
        <v>2045622.64</v>
      </c>
      <c r="G567" s="425"/>
      <c r="H567" s="425"/>
      <c r="I567" s="425"/>
      <c r="J567" s="425"/>
    </row>
    <row r="568" spans="1:10" x14ac:dyDescent="0.2">
      <c r="A568" s="1027" t="s">
        <v>421</v>
      </c>
      <c r="B568" s="1028"/>
      <c r="C568" s="1028"/>
      <c r="D568" s="1029"/>
      <c r="E568" s="1100"/>
      <c r="F568" s="1101"/>
      <c r="G568" s="425"/>
      <c r="H568" s="425"/>
      <c r="I568" s="425"/>
      <c r="J568" s="425"/>
    </row>
    <row r="569" spans="1:10" x14ac:dyDescent="0.2">
      <c r="A569" s="860" t="s">
        <v>422</v>
      </c>
      <c r="B569" s="1031"/>
      <c r="C569" s="1031"/>
      <c r="D569" s="861"/>
      <c r="E569" s="1053"/>
      <c r="F569" s="1102"/>
      <c r="G569" s="425"/>
      <c r="H569" s="425"/>
      <c r="I569" s="425"/>
      <c r="J569" s="425"/>
    </row>
    <row r="570" spans="1:10" x14ac:dyDescent="0.2">
      <c r="A570" s="860" t="s">
        <v>222</v>
      </c>
      <c r="B570" s="1031"/>
      <c r="C570" s="1031"/>
      <c r="D570" s="861"/>
      <c r="E570" s="1103">
        <v>3958.2</v>
      </c>
      <c r="F570" s="1103">
        <v>33583.25</v>
      </c>
      <c r="G570" s="425"/>
      <c r="H570" s="425"/>
      <c r="I570" s="425"/>
      <c r="J570" s="425"/>
    </row>
    <row r="571" spans="1:10" x14ac:dyDescent="0.2">
      <c r="A571" s="860" t="s">
        <v>414</v>
      </c>
      <c r="B571" s="1031"/>
      <c r="C571" s="1031"/>
      <c r="D571" s="861"/>
      <c r="E571" s="1032"/>
      <c r="F571" s="1051"/>
      <c r="G571" s="425"/>
      <c r="H571" s="425"/>
      <c r="I571" s="425"/>
      <c r="J571" s="425"/>
    </row>
    <row r="572" spans="1:10" x14ac:dyDescent="0.2">
      <c r="A572" s="860" t="s">
        <v>223</v>
      </c>
      <c r="B572" s="1031"/>
      <c r="C572" s="1031"/>
      <c r="D572" s="861"/>
      <c r="E572" s="1032"/>
      <c r="F572" s="1051"/>
      <c r="G572" s="425"/>
      <c r="H572" s="425"/>
      <c r="I572" s="425"/>
      <c r="J572" s="425"/>
    </row>
    <row r="573" spans="1:10" x14ac:dyDescent="0.2">
      <c r="A573" s="860" t="s">
        <v>224</v>
      </c>
      <c r="B573" s="1031"/>
      <c r="C573" s="1031"/>
      <c r="D573" s="861"/>
      <c r="E573" s="1104">
        <f>29332765.68+3011.12</f>
        <v>29335776.800000001</v>
      </c>
      <c r="F573" s="1105">
        <f>592467.11+18383.17</f>
        <v>610850.28</v>
      </c>
      <c r="G573" s="425"/>
      <c r="H573" s="425"/>
      <c r="I573" s="425"/>
      <c r="J573" s="425"/>
    </row>
    <row r="574" spans="1:10" x14ac:dyDescent="0.2">
      <c r="A574" s="860" t="s">
        <v>225</v>
      </c>
      <c r="B574" s="1031"/>
      <c r="C574" s="1031"/>
      <c r="D574" s="861"/>
      <c r="E574" s="1104">
        <f>11914.88</f>
        <v>11914.88</v>
      </c>
      <c r="F574" s="1081">
        <f>218935.9+4050.05</f>
        <v>222985.94999999998</v>
      </c>
      <c r="G574" s="425"/>
      <c r="H574" s="425"/>
      <c r="I574" s="425"/>
      <c r="J574" s="425"/>
    </row>
    <row r="575" spans="1:10" ht="31.15" customHeight="1" x14ac:dyDescent="0.2">
      <c r="A575" s="722" t="s">
        <v>423</v>
      </c>
      <c r="B575" s="1033"/>
      <c r="C575" s="1033"/>
      <c r="D575" s="863"/>
      <c r="E575" s="1032">
        <v>271752.75</v>
      </c>
      <c r="F575" s="992"/>
      <c r="G575" s="425"/>
      <c r="H575" s="425"/>
      <c r="I575" s="425"/>
      <c r="J575" s="425"/>
    </row>
    <row r="576" spans="1:10" ht="54.6" customHeight="1" x14ac:dyDescent="0.2">
      <c r="A576" s="722" t="s">
        <v>226</v>
      </c>
      <c r="B576" s="1033"/>
      <c r="C576" s="1033"/>
      <c r="D576" s="863"/>
      <c r="E576" s="1104"/>
      <c r="F576" s="1106"/>
      <c r="G576" s="425"/>
      <c r="H576" s="425"/>
      <c r="I576" s="425"/>
      <c r="J576" s="425"/>
    </row>
    <row r="577" spans="1:10" ht="63.6" customHeight="1" thickBot="1" x14ac:dyDescent="0.25">
      <c r="A577" s="724" t="s">
        <v>621</v>
      </c>
      <c r="B577" s="1034"/>
      <c r="C577" s="1034"/>
      <c r="D577" s="1035"/>
      <c r="E577" s="1104">
        <f>69281.09+664486.55-14966.17-3011.12</f>
        <v>715790.35</v>
      </c>
      <c r="F577" s="1106">
        <f>1010078.08+168125.08</f>
        <v>1178203.1599999999</v>
      </c>
      <c r="G577" s="425"/>
      <c r="H577" s="425"/>
      <c r="I577" s="425"/>
      <c r="J577" s="425"/>
    </row>
    <row r="578" spans="1:10" ht="13.5" thickBot="1" x14ac:dyDescent="0.25">
      <c r="A578" s="830" t="s">
        <v>156</v>
      </c>
      <c r="B578" s="1107"/>
      <c r="C578" s="1107"/>
      <c r="D578" s="831"/>
      <c r="E578" s="811">
        <f>SUM(E562+E566+E567)</f>
        <v>22591797.27</v>
      </c>
      <c r="F578" s="811">
        <f>SUM(F562+F566+F567)</f>
        <v>12045766.440000001</v>
      </c>
      <c r="G578" s="425"/>
      <c r="H578" s="425"/>
      <c r="I578" s="425"/>
      <c r="J578" s="425"/>
    </row>
    <row r="579" spans="1:10" ht="18" customHeight="1" x14ac:dyDescent="0.2">
      <c r="A579" s="425"/>
      <c r="B579" s="425"/>
      <c r="C579" s="425"/>
      <c r="D579" s="425"/>
      <c r="E579" s="425"/>
      <c r="F579" s="425"/>
      <c r="G579" s="425"/>
      <c r="H579" s="425"/>
      <c r="I579" s="425"/>
      <c r="J579" s="425"/>
    </row>
    <row r="580" spans="1:10" ht="18" customHeight="1" x14ac:dyDescent="0.2">
      <c r="A580" s="425"/>
      <c r="B580" s="425"/>
      <c r="C580" s="425"/>
      <c r="D580" s="425"/>
      <c r="E580" s="425"/>
      <c r="F580" s="425"/>
      <c r="G580" s="425"/>
      <c r="H580" s="425"/>
      <c r="I580" s="425"/>
      <c r="J580" s="425"/>
    </row>
    <row r="581" spans="1:10" x14ac:dyDescent="0.2">
      <c r="A581" s="1071" t="s">
        <v>361</v>
      </c>
      <c r="B581" s="1072"/>
      <c r="C581" s="1072"/>
      <c r="D581" s="1072"/>
      <c r="E581" s="425"/>
      <c r="F581" s="425"/>
      <c r="G581" s="425"/>
      <c r="H581" s="425"/>
      <c r="I581" s="425"/>
      <c r="J581" s="425"/>
    </row>
    <row r="582" spans="1:10" ht="17.45" customHeight="1" thickBot="1" x14ac:dyDescent="0.25">
      <c r="A582" s="986"/>
      <c r="B582" s="986"/>
      <c r="C582" s="688"/>
      <c r="D582" s="688"/>
      <c r="E582" s="425"/>
      <c r="F582" s="425"/>
      <c r="G582" s="425"/>
      <c r="H582" s="425"/>
      <c r="I582" s="425"/>
      <c r="J582" s="425"/>
    </row>
    <row r="583" spans="1:10" ht="26.25" thickBot="1" x14ac:dyDescent="0.25">
      <c r="A583" s="648" t="s">
        <v>85</v>
      </c>
      <c r="B583" s="649"/>
      <c r="C583" s="649"/>
      <c r="D583" s="650"/>
      <c r="E583" s="934" t="s">
        <v>42</v>
      </c>
      <c r="F583" s="739" t="s">
        <v>109</v>
      </c>
      <c r="G583" s="425"/>
      <c r="H583" s="425"/>
      <c r="I583" s="425"/>
      <c r="J583" s="425"/>
    </row>
    <row r="584" spans="1:10" ht="30.75" customHeight="1" thickBot="1" x14ac:dyDescent="0.25">
      <c r="A584" s="1039" t="s">
        <v>320</v>
      </c>
      <c r="B584" s="1040"/>
      <c r="C584" s="1040"/>
      <c r="D584" s="1041"/>
      <c r="E584" s="1086"/>
      <c r="F584" s="1086"/>
      <c r="G584" s="425"/>
      <c r="H584" s="425"/>
      <c r="I584" s="425"/>
      <c r="J584" s="425"/>
    </row>
    <row r="585" spans="1:10" ht="13.5" thickBot="1" x14ac:dyDescent="0.25">
      <c r="A585" s="708" t="s">
        <v>321</v>
      </c>
      <c r="B585" s="1024"/>
      <c r="C585" s="1024"/>
      <c r="D585" s="1025"/>
      <c r="E585" s="989">
        <f>SUM(E586+E587+E591)</f>
        <v>28176319.299999997</v>
      </c>
      <c r="F585" s="989">
        <f>SUM(F586+F587+F591)</f>
        <v>5552712.6800000006</v>
      </c>
      <c r="G585" s="425"/>
      <c r="H585" s="425"/>
      <c r="I585" s="425"/>
      <c r="J585" s="425"/>
    </row>
    <row r="586" spans="1:10" x14ac:dyDescent="0.2">
      <c r="A586" s="700" t="s">
        <v>322</v>
      </c>
      <c r="B586" s="1108"/>
      <c r="C586" s="1108"/>
      <c r="D586" s="1109"/>
      <c r="E586" s="1110"/>
      <c r="F586" s="1110"/>
      <c r="G586" s="425"/>
      <c r="H586" s="425"/>
      <c r="I586" s="425"/>
      <c r="J586" s="425"/>
    </row>
    <row r="587" spans="1:10" x14ac:dyDescent="0.2">
      <c r="A587" s="704" t="s">
        <v>104</v>
      </c>
      <c r="B587" s="1111"/>
      <c r="C587" s="1111"/>
      <c r="D587" s="1112"/>
      <c r="E587" s="1113">
        <f>SUM(E588:E590)</f>
        <v>27492947.709999997</v>
      </c>
      <c r="F587" s="1113">
        <f>SUM(F588:F590)</f>
        <v>195521.69</v>
      </c>
      <c r="G587" s="425"/>
      <c r="H587" s="425"/>
      <c r="I587" s="425"/>
      <c r="J587" s="425"/>
    </row>
    <row r="588" spans="1:10" ht="27.6" customHeight="1" x14ac:dyDescent="0.2">
      <c r="A588" s="722" t="s">
        <v>424</v>
      </c>
      <c r="B588" s="1033"/>
      <c r="C588" s="1033"/>
      <c r="D588" s="863"/>
      <c r="E588" s="1053">
        <v>826885.26</v>
      </c>
      <c r="F588" s="1053"/>
      <c r="G588" s="425"/>
      <c r="H588" s="425"/>
      <c r="I588" s="425"/>
      <c r="J588" s="425"/>
    </row>
    <row r="589" spans="1:10" x14ac:dyDescent="0.2">
      <c r="A589" s="722" t="s">
        <v>425</v>
      </c>
      <c r="B589" s="1033"/>
      <c r="C589" s="1033"/>
      <c r="D589" s="863"/>
      <c r="E589" s="1053"/>
      <c r="F589" s="1053"/>
      <c r="G589" s="425"/>
      <c r="H589" s="425"/>
      <c r="I589" s="425"/>
      <c r="J589" s="425"/>
    </row>
    <row r="590" spans="1:10" x14ac:dyDescent="0.2">
      <c r="A590" s="722" t="s">
        <v>426</v>
      </c>
      <c r="B590" s="1033"/>
      <c r="C590" s="1033"/>
      <c r="D590" s="863"/>
      <c r="E590" s="678">
        <f>848279.55+26662645.45-14966.17-3011.12-826885.26</f>
        <v>26666062.449999996</v>
      </c>
      <c r="F590" s="678">
        <f>45808.23+149713.46</f>
        <v>195521.69</v>
      </c>
      <c r="G590" s="425"/>
      <c r="H590" s="425"/>
      <c r="I590" s="425"/>
      <c r="J590" s="425"/>
    </row>
    <row r="591" spans="1:10" x14ac:dyDescent="0.2">
      <c r="A591" s="865" t="s">
        <v>113</v>
      </c>
      <c r="B591" s="1114"/>
      <c r="C591" s="1114"/>
      <c r="D591" s="866"/>
      <c r="E591" s="1113">
        <f>SUM(E593:E596)</f>
        <v>683371.59</v>
      </c>
      <c r="F591" s="1113">
        <f>SUM(F593:F596)</f>
        <v>5357190.99</v>
      </c>
      <c r="G591" s="425"/>
      <c r="H591" s="425"/>
      <c r="I591" s="425"/>
      <c r="J591" s="425"/>
    </row>
    <row r="592" spans="1:10" x14ac:dyDescent="0.2">
      <c r="A592" s="722" t="s">
        <v>384</v>
      </c>
      <c r="B592" s="1033"/>
      <c r="C592" s="1033"/>
      <c r="D592" s="863"/>
      <c r="E592" s="1113"/>
      <c r="F592" s="1113"/>
      <c r="G592" s="848"/>
      <c r="H592" s="848"/>
      <c r="I592" s="425"/>
      <c r="J592" s="425"/>
    </row>
    <row r="593" spans="1:10" x14ac:dyDescent="0.2">
      <c r="A593" s="722" t="s">
        <v>401</v>
      </c>
      <c r="B593" s="1033"/>
      <c r="C593" s="1033"/>
      <c r="D593" s="863"/>
      <c r="E593" s="991">
        <v>73758.350000000006</v>
      </c>
      <c r="F593" s="991">
        <f>61610.5+1443750</f>
        <v>1505360.5</v>
      </c>
      <c r="G593" s="425"/>
      <c r="H593" s="425"/>
      <c r="I593" s="425"/>
      <c r="J593" s="425"/>
    </row>
    <row r="594" spans="1:10" x14ac:dyDescent="0.2">
      <c r="A594" s="973" t="s">
        <v>234</v>
      </c>
      <c r="B594" s="1115"/>
      <c r="C594" s="1115"/>
      <c r="D594" s="974"/>
      <c r="E594" s="991">
        <v>518242.85</v>
      </c>
      <c r="F594" s="991">
        <v>2907.56</v>
      </c>
      <c r="G594" s="425"/>
      <c r="H594" s="425"/>
      <c r="I594" s="425"/>
      <c r="J594" s="425"/>
    </row>
    <row r="595" spans="1:10" x14ac:dyDescent="0.2">
      <c r="A595" s="973" t="s">
        <v>235</v>
      </c>
      <c r="B595" s="1115"/>
      <c r="C595" s="1115"/>
      <c r="D595" s="974"/>
      <c r="E595" s="991"/>
      <c r="F595" s="991"/>
      <c r="G595" s="425"/>
      <c r="H595" s="425"/>
      <c r="I595" s="425"/>
      <c r="J595" s="425"/>
    </row>
    <row r="596" spans="1:10" ht="55.15" customHeight="1" thickBot="1" x14ac:dyDescent="0.25">
      <c r="A596" s="724" t="s">
        <v>427</v>
      </c>
      <c r="B596" s="1034"/>
      <c r="C596" s="1034"/>
      <c r="D596" s="1035"/>
      <c r="E596" s="995">
        <f>34944.8+53414.47+3011.12</f>
        <v>91370.39</v>
      </c>
      <c r="F596" s="1116">
        <f>3782187.63+43874.41+22860.89</f>
        <v>3848922.93</v>
      </c>
      <c r="G596" s="425"/>
      <c r="H596" s="425"/>
      <c r="I596" s="425"/>
      <c r="J596" s="425"/>
    </row>
    <row r="597" spans="1:10" ht="13.5" thickBot="1" x14ac:dyDescent="0.25">
      <c r="A597" s="830" t="s">
        <v>323</v>
      </c>
      <c r="B597" s="1107"/>
      <c r="C597" s="1107"/>
      <c r="D597" s="831"/>
      <c r="E597" s="811">
        <f>SUM(E584+E585)</f>
        <v>28176319.299999997</v>
      </c>
      <c r="F597" s="811">
        <f>SUM(F584+F585)</f>
        <v>5552712.6800000006</v>
      </c>
      <c r="G597" s="425"/>
      <c r="H597" s="425"/>
      <c r="I597" s="425"/>
      <c r="J597" s="425"/>
    </row>
    <row r="598" spans="1:10" x14ac:dyDescent="0.2">
      <c r="A598" s="425"/>
      <c r="B598" s="425"/>
      <c r="C598" s="425"/>
      <c r="D598" s="425"/>
      <c r="E598" s="425"/>
      <c r="F598" s="425"/>
      <c r="G598" s="425"/>
      <c r="H598" s="425"/>
      <c r="I598" s="425"/>
      <c r="J598" s="425"/>
    </row>
    <row r="599" spans="1:10" x14ac:dyDescent="0.2">
      <c r="A599" s="425"/>
      <c r="B599" s="425"/>
      <c r="C599" s="425"/>
      <c r="D599" s="425"/>
      <c r="E599" s="425"/>
      <c r="F599" s="425"/>
      <c r="G599" s="425"/>
      <c r="H599" s="425"/>
      <c r="I599" s="425"/>
      <c r="J599" s="425"/>
    </row>
    <row r="600" spans="1:10" x14ac:dyDescent="0.2">
      <c r="A600" s="1117" t="s">
        <v>362</v>
      </c>
      <c r="B600" s="1118"/>
      <c r="C600" s="1118"/>
      <c r="D600" s="1119"/>
      <c r="E600" s="1119"/>
      <c r="F600" s="1119"/>
      <c r="G600" s="425"/>
      <c r="H600" s="425"/>
      <c r="I600" s="425"/>
      <c r="J600" s="425"/>
    </row>
    <row r="601" spans="1:10" ht="13.5" thickBot="1" x14ac:dyDescent="0.25">
      <c r="A601" s="688"/>
      <c r="B601" s="688"/>
      <c r="C601" s="688"/>
      <c r="D601" s="425"/>
      <c r="E601" s="425"/>
      <c r="F601" s="425"/>
      <c r="G601" s="425"/>
      <c r="H601" s="425"/>
      <c r="I601" s="425"/>
      <c r="J601" s="425"/>
    </row>
    <row r="602" spans="1:10" ht="26.25" thickBot="1" x14ac:dyDescent="0.25">
      <c r="A602" s="648"/>
      <c r="B602" s="649"/>
      <c r="C602" s="649"/>
      <c r="D602" s="650"/>
      <c r="E602" s="934" t="s">
        <v>42</v>
      </c>
      <c r="F602" s="739" t="s">
        <v>109</v>
      </c>
      <c r="G602" s="425"/>
      <c r="H602" s="425"/>
      <c r="I602" s="425"/>
      <c r="J602" s="425"/>
    </row>
    <row r="603" spans="1:10" ht="13.5" thickBot="1" x14ac:dyDescent="0.25">
      <c r="A603" s="1120" t="s">
        <v>324</v>
      </c>
      <c r="B603" s="1121"/>
      <c r="C603" s="1121"/>
      <c r="D603" s="1122"/>
      <c r="E603" s="989"/>
      <c r="F603" s="989"/>
      <c r="G603" s="425"/>
      <c r="H603" s="425"/>
      <c r="I603" s="425"/>
      <c r="J603" s="425"/>
    </row>
    <row r="604" spans="1:10" ht="13.5" thickBot="1" x14ac:dyDescent="0.25">
      <c r="A604" s="1091" t="s">
        <v>325</v>
      </c>
      <c r="B604" s="1092"/>
      <c r="C604" s="1092"/>
      <c r="D604" s="1093"/>
      <c r="E604" s="989">
        <f>SUM(E605:E606)</f>
        <v>798574.21</v>
      </c>
      <c r="F604" s="989">
        <f>SUM(F605:F606)</f>
        <v>2783022.08</v>
      </c>
      <c r="G604" s="425"/>
      <c r="H604" s="425"/>
      <c r="I604" s="425"/>
      <c r="J604" s="425"/>
    </row>
    <row r="605" spans="1:10" ht="41.1" customHeight="1" x14ac:dyDescent="0.2">
      <c r="A605" s="1087" t="s">
        <v>385</v>
      </c>
      <c r="B605" s="1088"/>
      <c r="C605" s="1088"/>
      <c r="D605" s="1089"/>
      <c r="E605" s="997">
        <v>798574.21</v>
      </c>
      <c r="F605" s="1030">
        <f>95222.08-F610+2694839.41</f>
        <v>2783022.08</v>
      </c>
      <c r="G605" s="425"/>
      <c r="H605" s="1123"/>
      <c r="I605" s="425"/>
      <c r="J605" s="425"/>
    </row>
    <row r="606" spans="1:10" ht="16.149999999999999" customHeight="1" thickBot="1" x14ac:dyDescent="0.25">
      <c r="A606" s="1124" t="s">
        <v>236</v>
      </c>
      <c r="B606" s="1125"/>
      <c r="C606" s="1125"/>
      <c r="D606" s="1126"/>
      <c r="E606" s="1127"/>
      <c r="F606" s="1081"/>
      <c r="G606" s="425"/>
      <c r="H606" s="425"/>
      <c r="I606" s="425"/>
      <c r="J606" s="425"/>
    </row>
    <row r="607" spans="1:10" ht="13.5" thickBot="1" x14ac:dyDescent="0.25">
      <c r="A607" s="1091" t="s">
        <v>326</v>
      </c>
      <c r="B607" s="1092"/>
      <c r="C607" s="1092"/>
      <c r="D607" s="1093"/>
      <c r="E607" s="989">
        <f>SUM(E608:E614)</f>
        <v>9052274.4800000004</v>
      </c>
      <c r="F607" s="989">
        <f>SUM(F608:F614)</f>
        <v>7039.41</v>
      </c>
      <c r="G607" s="425"/>
      <c r="H607" s="425"/>
      <c r="I607" s="425"/>
      <c r="J607" s="425"/>
    </row>
    <row r="608" spans="1:10" x14ac:dyDescent="0.2">
      <c r="A608" s="1027" t="s">
        <v>99</v>
      </c>
      <c r="B608" s="1028"/>
      <c r="C608" s="1028"/>
      <c r="D608" s="1029"/>
      <c r="E608" s="1128"/>
      <c r="F608" s="1129"/>
      <c r="G608" s="425"/>
      <c r="H608" s="425"/>
      <c r="I608" s="425"/>
      <c r="J608" s="425"/>
    </row>
    <row r="609" spans="1:10" x14ac:dyDescent="0.2">
      <c r="A609" s="1130" t="s">
        <v>14</v>
      </c>
      <c r="B609" s="1131"/>
      <c r="C609" s="1131"/>
      <c r="D609" s="1132"/>
      <c r="E609" s="997"/>
      <c r="F609" s="998"/>
      <c r="G609" s="425"/>
      <c r="H609" s="425"/>
      <c r="I609" s="425"/>
      <c r="J609" s="425"/>
    </row>
    <row r="610" spans="1:10" x14ac:dyDescent="0.2">
      <c r="A610" s="860" t="s">
        <v>258</v>
      </c>
      <c r="B610" s="1031"/>
      <c r="C610" s="1031"/>
      <c r="D610" s="861"/>
      <c r="E610" s="998">
        <v>9052274.4800000004</v>
      </c>
      <c r="F610" s="998">
        <f>35.79+7003.62</f>
        <v>7039.41</v>
      </c>
      <c r="G610" s="425"/>
      <c r="H610" s="425"/>
      <c r="I610" s="425"/>
      <c r="J610" s="425"/>
    </row>
    <row r="611" spans="1:10" x14ac:dyDescent="0.2">
      <c r="A611" s="722" t="s">
        <v>237</v>
      </c>
      <c r="B611" s="1033"/>
      <c r="C611" s="1033"/>
      <c r="D611" s="863"/>
      <c r="E611" s="991"/>
      <c r="F611" s="992"/>
      <c r="G611" s="425"/>
      <c r="H611" s="425"/>
      <c r="I611" s="425"/>
      <c r="J611" s="425"/>
    </row>
    <row r="612" spans="1:10" x14ac:dyDescent="0.2">
      <c r="A612" s="722" t="s">
        <v>238</v>
      </c>
      <c r="B612" s="1033"/>
      <c r="C612" s="1033"/>
      <c r="D612" s="863"/>
      <c r="E612" s="1127"/>
      <c r="F612" s="1081"/>
      <c r="G612" s="425"/>
      <c r="H612" s="425"/>
      <c r="I612" s="425"/>
      <c r="J612" s="425"/>
    </row>
    <row r="613" spans="1:10" x14ac:dyDescent="0.2">
      <c r="A613" s="722" t="s">
        <v>239</v>
      </c>
      <c r="B613" s="1033"/>
      <c r="C613" s="1033"/>
      <c r="D613" s="863"/>
      <c r="E613" s="1127"/>
      <c r="F613" s="1081"/>
      <c r="G613" s="425"/>
      <c r="H613" s="425"/>
      <c r="I613" s="425"/>
      <c r="J613" s="425"/>
    </row>
    <row r="614" spans="1:10" ht="13.5" thickBot="1" x14ac:dyDescent="0.25">
      <c r="A614" s="1133" t="s">
        <v>290</v>
      </c>
      <c r="B614" s="1134"/>
      <c r="C614" s="1134"/>
      <c r="D614" s="1135"/>
      <c r="E614" s="1127"/>
      <c r="F614" s="1081"/>
      <c r="G614" s="425"/>
      <c r="H614" s="425"/>
      <c r="I614" s="425"/>
      <c r="J614" s="425"/>
    </row>
    <row r="615" spans="1:10" ht="13.5" thickBot="1" x14ac:dyDescent="0.25">
      <c r="A615" s="830" t="s">
        <v>156</v>
      </c>
      <c r="B615" s="1107"/>
      <c r="C615" s="1107"/>
      <c r="D615" s="831"/>
      <c r="E615" s="811">
        <f>E603+E604+E607</f>
        <v>9850848.6900000013</v>
      </c>
      <c r="F615" s="811">
        <f>F603+F604+F607</f>
        <v>2790061.49</v>
      </c>
      <c r="G615" s="425"/>
      <c r="H615" s="425"/>
      <c r="I615" s="425"/>
      <c r="J615" s="425"/>
    </row>
    <row r="616" spans="1:10" x14ac:dyDescent="0.2">
      <c r="A616" s="425"/>
      <c r="B616" s="425"/>
      <c r="C616" s="425"/>
      <c r="D616" s="425"/>
      <c r="E616" s="425"/>
      <c r="F616" s="425"/>
      <c r="G616" s="425"/>
      <c r="H616" s="425"/>
      <c r="I616" s="425"/>
      <c r="J616" s="425"/>
    </row>
    <row r="617" spans="1:10" x14ac:dyDescent="0.2">
      <c r="A617" s="425"/>
      <c r="B617" s="425"/>
      <c r="C617" s="425"/>
      <c r="D617" s="425"/>
      <c r="E617" s="425"/>
      <c r="F617" s="425"/>
      <c r="G617" s="425"/>
      <c r="H617" s="425"/>
      <c r="I617" s="425"/>
      <c r="J617" s="425"/>
    </row>
    <row r="618" spans="1:10" x14ac:dyDescent="0.2">
      <c r="A618" s="1022" t="s">
        <v>363</v>
      </c>
      <c r="B618" s="1022"/>
      <c r="C618" s="1022"/>
      <c r="D618" s="425"/>
      <c r="E618" s="425"/>
      <c r="F618" s="425"/>
      <c r="G618" s="425"/>
      <c r="H618" s="425"/>
      <c r="I618" s="425"/>
      <c r="J618" s="425"/>
    </row>
    <row r="619" spans="1:10" ht="13.5" thickBot="1" x14ac:dyDescent="0.25">
      <c r="A619" s="694"/>
      <c r="B619" s="694"/>
      <c r="C619" s="694"/>
      <c r="D619" s="425"/>
      <c r="E619" s="425"/>
      <c r="F619" s="425"/>
      <c r="G619" s="425"/>
      <c r="H619" s="425"/>
      <c r="I619" s="425"/>
      <c r="J619" s="425"/>
    </row>
    <row r="620" spans="1:10" ht="26.25" thickBot="1" x14ac:dyDescent="0.25">
      <c r="A620" s="648"/>
      <c r="B620" s="649"/>
      <c r="C620" s="649"/>
      <c r="D620" s="650"/>
      <c r="E620" s="934" t="s">
        <v>42</v>
      </c>
      <c r="F620" s="739" t="s">
        <v>109</v>
      </c>
      <c r="G620" s="425"/>
      <c r="H620" s="425"/>
      <c r="I620" s="425"/>
      <c r="J620" s="425"/>
    </row>
    <row r="621" spans="1:10" ht="13.5" thickBot="1" x14ac:dyDescent="0.25">
      <c r="A621" s="708" t="s">
        <v>325</v>
      </c>
      <c r="B621" s="1024"/>
      <c r="C621" s="1024"/>
      <c r="D621" s="1025"/>
      <c r="E621" s="989">
        <f>E622+E623</f>
        <v>0</v>
      </c>
      <c r="F621" s="989">
        <f>F622+F623</f>
        <v>0</v>
      </c>
      <c r="G621" s="425"/>
      <c r="H621" s="425"/>
      <c r="I621" s="425"/>
      <c r="J621" s="425"/>
    </row>
    <row r="622" spans="1:10" x14ac:dyDescent="0.2">
      <c r="A622" s="1027" t="s">
        <v>240</v>
      </c>
      <c r="B622" s="1028"/>
      <c r="C622" s="1028"/>
      <c r="D622" s="1029"/>
      <c r="E622" s="990"/>
      <c r="F622" s="1136"/>
      <c r="G622" s="425"/>
      <c r="H622" s="425"/>
      <c r="I622" s="425"/>
      <c r="J622" s="425"/>
    </row>
    <row r="623" spans="1:10" ht="13.5" thickBot="1" x14ac:dyDescent="0.25">
      <c r="A623" s="1130" t="s">
        <v>393</v>
      </c>
      <c r="B623" s="1131"/>
      <c r="C623" s="1131"/>
      <c r="D623" s="1132"/>
      <c r="E623" s="995"/>
      <c r="F623" s="996"/>
      <c r="G623" s="425"/>
      <c r="H623" s="425"/>
      <c r="I623" s="425"/>
      <c r="J623" s="425"/>
    </row>
    <row r="624" spans="1:10" ht="13.5" thickBot="1" x14ac:dyDescent="0.25">
      <c r="A624" s="708" t="s">
        <v>327</v>
      </c>
      <c r="B624" s="1024"/>
      <c r="C624" s="1024"/>
      <c r="D624" s="1025"/>
      <c r="E624" s="989">
        <f>SUM(E625:E630)</f>
        <v>9767374.9400000013</v>
      </c>
      <c r="F624" s="989">
        <f>SUM(F625:F630)</f>
        <v>2044296.87</v>
      </c>
      <c r="G624" s="425"/>
      <c r="H624" s="425"/>
      <c r="I624" s="425"/>
      <c r="J624" s="425"/>
    </row>
    <row r="625" spans="1:10" x14ac:dyDescent="0.2">
      <c r="A625" s="860" t="s">
        <v>15</v>
      </c>
      <c r="B625" s="1031"/>
      <c r="C625" s="1031"/>
      <c r="D625" s="861"/>
      <c r="E625" s="991"/>
      <c r="F625" s="991"/>
      <c r="G625" s="425"/>
      <c r="H625" s="425"/>
      <c r="I625" s="425"/>
      <c r="J625" s="425"/>
    </row>
    <row r="626" spans="1:10" x14ac:dyDescent="0.2">
      <c r="A626" s="722" t="s">
        <v>241</v>
      </c>
      <c r="B626" s="1033"/>
      <c r="C626" s="1033"/>
      <c r="D626" s="863"/>
      <c r="E626" s="991"/>
      <c r="F626" s="991"/>
      <c r="G626" s="425"/>
      <c r="H626" s="425"/>
      <c r="I626" s="425"/>
      <c r="J626" s="425"/>
    </row>
    <row r="627" spans="1:10" x14ac:dyDescent="0.2">
      <c r="A627" s="722" t="s">
        <v>242</v>
      </c>
      <c r="B627" s="1033"/>
      <c r="C627" s="1033"/>
      <c r="D627" s="863"/>
      <c r="E627" s="1137">
        <f>36792.96+9731508.76-6112.86-580</f>
        <v>9761608.8600000013</v>
      </c>
      <c r="F627" s="1137">
        <f>82769.42+26628.46+1775899.08</f>
        <v>1885296.96</v>
      </c>
      <c r="G627" s="425"/>
      <c r="H627" s="425"/>
      <c r="I627" s="425"/>
      <c r="J627" s="425"/>
    </row>
    <row r="628" spans="1:10" x14ac:dyDescent="0.2">
      <c r="A628" s="722" t="s">
        <v>254</v>
      </c>
      <c r="B628" s="1033"/>
      <c r="C628" s="1033"/>
      <c r="D628" s="863"/>
      <c r="E628" s="1127"/>
      <c r="F628" s="1137"/>
      <c r="G628" s="425"/>
      <c r="H628" s="425"/>
      <c r="I628" s="425"/>
      <c r="J628" s="425"/>
    </row>
    <row r="629" spans="1:10" x14ac:dyDescent="0.2">
      <c r="A629" s="722" t="s">
        <v>255</v>
      </c>
      <c r="B629" s="1033"/>
      <c r="C629" s="1033"/>
      <c r="D629" s="863"/>
      <c r="E629" s="1127"/>
      <c r="F629" s="1137"/>
      <c r="G629" s="425"/>
      <c r="H629" s="425"/>
      <c r="I629" s="425"/>
      <c r="J629" s="425"/>
    </row>
    <row r="630" spans="1:10" ht="13.5" thickBot="1" x14ac:dyDescent="0.25">
      <c r="A630" s="1133" t="s">
        <v>290</v>
      </c>
      <c r="B630" s="1134"/>
      <c r="C630" s="1134"/>
      <c r="D630" s="1135"/>
      <c r="E630" s="1137">
        <f>5186.08+580</f>
        <v>5766.08</v>
      </c>
      <c r="F630" s="1137">
        <f>5864.92+148656+35.79+4443.2</f>
        <v>158999.91000000003</v>
      </c>
      <c r="G630" s="425"/>
      <c r="H630" s="425"/>
      <c r="I630" s="425"/>
      <c r="J630" s="425"/>
    </row>
    <row r="631" spans="1:10" ht="13.5" thickBot="1" x14ac:dyDescent="0.25">
      <c r="A631" s="830" t="s">
        <v>156</v>
      </c>
      <c r="B631" s="1107"/>
      <c r="C631" s="1107"/>
      <c r="D631" s="831"/>
      <c r="E631" s="811">
        <f>SUM(E621+E624)</f>
        <v>9767374.9400000013</v>
      </c>
      <c r="F631" s="811">
        <f>SUM(F621+F624)</f>
        <v>2044296.87</v>
      </c>
      <c r="G631" s="425"/>
      <c r="H631" s="425"/>
      <c r="I631" s="425"/>
      <c r="J631" s="425"/>
    </row>
    <row r="632" spans="1:10" x14ac:dyDescent="0.2">
      <c r="A632" s="425"/>
      <c r="B632" s="425"/>
      <c r="C632" s="425"/>
      <c r="D632" s="425"/>
      <c r="E632" s="425"/>
      <c r="F632" s="425"/>
      <c r="G632" s="425"/>
      <c r="H632" s="425"/>
      <c r="I632" s="425"/>
      <c r="J632" s="425"/>
    </row>
    <row r="633" spans="1:10" x14ac:dyDescent="0.2">
      <c r="A633" s="425"/>
      <c r="B633" s="425"/>
      <c r="C633" s="425"/>
      <c r="D633" s="425"/>
      <c r="E633" s="425"/>
      <c r="F633" s="425"/>
      <c r="G633" s="425"/>
      <c r="H633" s="425"/>
      <c r="I633" s="425"/>
      <c r="J633" s="425"/>
    </row>
    <row r="634" spans="1:10" x14ac:dyDescent="0.2">
      <c r="A634" s="425"/>
      <c r="B634" s="425"/>
      <c r="C634" s="425"/>
      <c r="D634" s="425"/>
      <c r="E634" s="425"/>
      <c r="F634" s="425"/>
      <c r="G634" s="425"/>
      <c r="H634" s="425"/>
      <c r="I634" s="425"/>
      <c r="J634" s="425"/>
    </row>
    <row r="635" spans="1:10" x14ac:dyDescent="0.2">
      <c r="A635" s="425"/>
      <c r="B635" s="425"/>
      <c r="C635" s="425"/>
      <c r="D635" s="425"/>
      <c r="E635" s="425"/>
      <c r="F635" s="425"/>
      <c r="G635" s="425"/>
      <c r="H635" s="425"/>
      <c r="I635" s="425"/>
      <c r="J635" s="425"/>
    </row>
    <row r="636" spans="1:10" x14ac:dyDescent="0.2">
      <c r="A636" s="425"/>
      <c r="B636" s="425"/>
      <c r="C636" s="425"/>
      <c r="D636" s="425"/>
      <c r="E636" s="425"/>
      <c r="F636" s="425"/>
      <c r="G636" s="425"/>
      <c r="H636" s="425"/>
      <c r="I636" s="425"/>
      <c r="J636" s="425"/>
    </row>
    <row r="637" spans="1:10" x14ac:dyDescent="0.2">
      <c r="A637" s="425"/>
      <c r="B637" s="425"/>
      <c r="C637" s="425"/>
      <c r="D637" s="425"/>
      <c r="E637" s="425"/>
      <c r="F637" s="425"/>
      <c r="G637" s="425"/>
      <c r="H637" s="425"/>
      <c r="I637" s="425"/>
      <c r="J637" s="425"/>
    </row>
    <row r="638" spans="1:10" x14ac:dyDescent="0.2">
      <c r="A638" s="1138" t="s">
        <v>364</v>
      </c>
      <c r="B638" s="1138"/>
      <c r="C638" s="1138"/>
      <c r="D638" s="1138"/>
      <c r="E638" s="1138"/>
      <c r="F638" s="1138"/>
      <c r="G638" s="425"/>
      <c r="H638" s="425"/>
      <c r="I638" s="425"/>
      <c r="J638" s="425"/>
    </row>
    <row r="639" spans="1:10" ht="13.5" thickBot="1" x14ac:dyDescent="0.25">
      <c r="A639" s="1139"/>
      <c r="B639" s="425"/>
      <c r="C639" s="425"/>
      <c r="D639" s="425"/>
      <c r="E639" s="425"/>
      <c r="F639" s="425"/>
      <c r="G639" s="425"/>
      <c r="H639" s="425"/>
      <c r="I639" s="425"/>
      <c r="J639" s="425"/>
    </row>
    <row r="640" spans="1:10" ht="13.5" thickBot="1" x14ac:dyDescent="0.25">
      <c r="A640" s="1140" t="s">
        <v>128</v>
      </c>
      <c r="B640" s="1141"/>
      <c r="C640" s="1142" t="s">
        <v>294</v>
      </c>
      <c r="D640" s="1143"/>
      <c r="E640" s="1143"/>
      <c r="F640" s="1144"/>
      <c r="G640" s="425"/>
      <c r="H640" s="425"/>
      <c r="I640" s="425"/>
      <c r="J640" s="425"/>
    </row>
    <row r="641" spans="1:10" ht="13.5" thickBot="1" x14ac:dyDescent="0.25">
      <c r="A641" s="1013"/>
      <c r="B641" s="1145"/>
      <c r="C641" s="1146" t="s">
        <v>120</v>
      </c>
      <c r="D641" s="1147" t="s">
        <v>121</v>
      </c>
      <c r="E641" s="1148" t="s">
        <v>122</v>
      </c>
      <c r="F641" s="1147" t="s">
        <v>123</v>
      </c>
      <c r="G641" s="425"/>
      <c r="H641" s="425"/>
      <c r="I641" s="425"/>
      <c r="J641" s="425"/>
    </row>
    <row r="642" spans="1:10" x14ac:dyDescent="0.2">
      <c r="A642" s="1149" t="s">
        <v>22</v>
      </c>
      <c r="B642" s="1150"/>
      <c r="C642" s="663">
        <f>SUM(C643:C645)</f>
        <v>42437.93</v>
      </c>
      <c r="D642" s="665">
        <f>SUM(D643:D645)</f>
        <v>28884.11</v>
      </c>
      <c r="E642" s="1151">
        <f>SUM(E643:E645)</f>
        <v>113011.25</v>
      </c>
      <c r="F642" s="665">
        <f>SUM(F643:F645)</f>
        <v>0</v>
      </c>
      <c r="G642" s="425"/>
      <c r="H642" s="425"/>
      <c r="I642" s="425"/>
      <c r="J642" s="425"/>
    </row>
    <row r="643" spans="1:10" x14ac:dyDescent="0.2">
      <c r="A643" s="1152" t="s">
        <v>593</v>
      </c>
      <c r="B643" s="981"/>
      <c r="C643" s="1001">
        <v>23599.8</v>
      </c>
      <c r="D643" s="1153">
        <f>0.61+14925.44</f>
        <v>14926.050000000001</v>
      </c>
      <c r="E643" s="1030">
        <v>67281.759999999995</v>
      </c>
      <c r="F643" s="1153">
        <f>SUM(F644:F646)</f>
        <v>0</v>
      </c>
      <c r="G643" s="425"/>
      <c r="H643" s="425"/>
      <c r="I643" s="425"/>
      <c r="J643" s="425"/>
    </row>
    <row r="644" spans="1:10" x14ac:dyDescent="0.2">
      <c r="A644" s="1154" t="s">
        <v>594</v>
      </c>
      <c r="B644" s="974"/>
      <c r="C644" s="1155">
        <v>18838.13</v>
      </c>
      <c r="D644" s="678">
        <f>13821.04+137.02</f>
        <v>13958.060000000001</v>
      </c>
      <c r="E644" s="1156">
        <v>32495.49</v>
      </c>
      <c r="F644" s="678">
        <v>0</v>
      </c>
      <c r="G644" s="425"/>
      <c r="H644" s="425"/>
      <c r="I644" s="425"/>
      <c r="J644" s="425"/>
    </row>
    <row r="645" spans="1:10" x14ac:dyDescent="0.2">
      <c r="A645" s="1154" t="s">
        <v>595</v>
      </c>
      <c r="B645" s="974"/>
      <c r="C645" s="1002">
        <v>0</v>
      </c>
      <c r="D645" s="678">
        <v>0</v>
      </c>
      <c r="E645" s="1156">
        <v>13234</v>
      </c>
      <c r="F645" s="678">
        <v>0</v>
      </c>
      <c r="G645" s="425"/>
      <c r="H645" s="425"/>
      <c r="I645" s="425"/>
      <c r="J645" s="425"/>
    </row>
    <row r="646" spans="1:10" x14ac:dyDescent="0.2">
      <c r="A646" s="1157" t="s">
        <v>43</v>
      </c>
      <c r="B646" s="1158"/>
      <c r="C646" s="1002"/>
      <c r="D646" s="678"/>
      <c r="E646" s="1156"/>
      <c r="F646" s="678"/>
      <c r="G646" s="425"/>
      <c r="H646" s="425"/>
      <c r="I646" s="425"/>
      <c r="J646" s="425"/>
    </row>
    <row r="647" spans="1:10" ht="13.5" thickBot="1" x14ac:dyDescent="0.25">
      <c r="A647" s="1159" t="s">
        <v>25</v>
      </c>
      <c r="B647" s="761"/>
      <c r="C647" s="1160"/>
      <c r="D647" s="1161"/>
      <c r="E647" s="1162"/>
      <c r="F647" s="1137"/>
      <c r="G647" s="425"/>
      <c r="H647" s="425"/>
      <c r="I647" s="425"/>
      <c r="J647" s="425"/>
    </row>
    <row r="648" spans="1:10" ht="13.5" thickBot="1" x14ac:dyDescent="0.25">
      <c r="A648" s="1163" t="s">
        <v>33</v>
      </c>
      <c r="B648" s="1164"/>
      <c r="C648" s="811">
        <f>C642+C646+C647</f>
        <v>42437.93</v>
      </c>
      <c r="D648" s="811">
        <f>D642+D646+D647</f>
        <v>28884.11</v>
      </c>
      <c r="E648" s="811">
        <f>E642+E646+E647</f>
        <v>113011.25</v>
      </c>
      <c r="F648" s="811">
        <f>F642+F646+F647</f>
        <v>0</v>
      </c>
      <c r="G648" s="425"/>
      <c r="H648" s="425"/>
      <c r="I648" s="425"/>
      <c r="J648" s="425"/>
    </row>
    <row r="649" spans="1:10" x14ac:dyDescent="0.2">
      <c r="A649" s="425"/>
      <c r="B649" s="425"/>
      <c r="C649" s="425"/>
      <c r="D649" s="425"/>
      <c r="E649" s="425"/>
      <c r="F649" s="425"/>
      <c r="G649" s="425"/>
      <c r="H649" s="425"/>
      <c r="I649" s="425"/>
      <c r="J649" s="425"/>
    </row>
    <row r="650" spans="1:10" x14ac:dyDescent="0.2">
      <c r="A650" s="425"/>
      <c r="B650" s="425"/>
      <c r="C650" s="425"/>
      <c r="D650" s="425"/>
      <c r="E650" s="425"/>
      <c r="F650" s="425"/>
      <c r="G650" s="425"/>
      <c r="H650" s="425"/>
      <c r="I650" s="425"/>
      <c r="J650" s="425"/>
    </row>
    <row r="651" spans="1:10" ht="30" customHeight="1" x14ac:dyDescent="0.2">
      <c r="A651" s="1009" t="s">
        <v>375</v>
      </c>
      <c r="B651" s="1009"/>
      <c r="C651" s="1009"/>
      <c r="D651" s="1009"/>
      <c r="E651" s="1165"/>
      <c r="F651" s="1165"/>
      <c r="G651" s="425"/>
      <c r="H651" s="425"/>
      <c r="I651" s="425"/>
      <c r="J651" s="425"/>
    </row>
    <row r="652" spans="1:10" x14ac:dyDescent="0.2">
      <c r="A652" s="425"/>
      <c r="B652" s="425"/>
      <c r="C652" s="425"/>
      <c r="D652" s="425"/>
      <c r="E652" s="425"/>
      <c r="F652" s="425"/>
      <c r="G652" s="425"/>
      <c r="H652" s="425"/>
      <c r="I652" s="425"/>
      <c r="J652" s="425"/>
    </row>
    <row r="653" spans="1:10" x14ac:dyDescent="0.2">
      <c r="A653" s="1138" t="s">
        <v>622</v>
      </c>
      <c r="B653" s="1138"/>
      <c r="C653" s="1138"/>
      <c r="D653" s="1138"/>
      <c r="E653" s="425"/>
      <c r="F653" s="425"/>
      <c r="G653" s="425"/>
      <c r="H653" s="425"/>
      <c r="I653" s="425"/>
      <c r="J653" s="425"/>
    </row>
    <row r="654" spans="1:10" ht="13.5" thickBot="1" x14ac:dyDescent="0.25">
      <c r="A654" s="425"/>
      <c r="B654" s="425"/>
      <c r="C654" s="425"/>
      <c r="D654" s="425"/>
      <c r="E654" s="425"/>
      <c r="F654" s="425"/>
      <c r="G654" s="425"/>
      <c r="H654" s="425"/>
      <c r="I654" s="425"/>
      <c r="J654" s="425"/>
    </row>
    <row r="655" spans="1:10" ht="51.75" thickBot="1" x14ac:dyDescent="0.25">
      <c r="A655" s="754" t="s">
        <v>111</v>
      </c>
      <c r="B655" s="755"/>
      <c r="C655" s="602" t="s">
        <v>61</v>
      </c>
      <c r="D655" s="602" t="s">
        <v>415</v>
      </c>
      <c r="E655" s="425"/>
      <c r="F655" s="425"/>
      <c r="G655" s="425"/>
      <c r="H655" s="425"/>
      <c r="I655" s="425"/>
      <c r="J655" s="425"/>
    </row>
    <row r="656" spans="1:10" ht="13.5" thickBot="1" x14ac:dyDescent="0.25">
      <c r="A656" s="1166" t="s">
        <v>112</v>
      </c>
      <c r="B656" s="1167"/>
      <c r="C656" s="1168">
        <v>293</v>
      </c>
      <c r="D656" s="1169">
        <v>303</v>
      </c>
      <c r="E656" s="425"/>
      <c r="F656" s="425"/>
      <c r="G656" s="425"/>
      <c r="H656" s="425"/>
      <c r="I656" s="425"/>
      <c r="J656" s="425"/>
    </row>
    <row r="657" spans="1:10" x14ac:dyDescent="0.2">
      <c r="A657" s="425"/>
      <c r="B657" s="425"/>
      <c r="C657" s="425"/>
      <c r="D657" s="425"/>
      <c r="E657" s="425"/>
      <c r="F657" s="425"/>
      <c r="G657" s="425"/>
      <c r="H657" s="425"/>
      <c r="I657" s="425"/>
      <c r="J657" s="425"/>
    </row>
    <row r="658" spans="1:10" x14ac:dyDescent="0.2">
      <c r="A658" s="425"/>
      <c r="B658" s="425"/>
      <c r="C658" s="425"/>
      <c r="D658" s="425"/>
      <c r="E658" s="425"/>
      <c r="F658" s="425"/>
      <c r="G658" s="425"/>
      <c r="H658" s="425"/>
      <c r="I658" s="425"/>
      <c r="J658" s="425"/>
    </row>
    <row r="659" spans="1:10" x14ac:dyDescent="0.2">
      <c r="A659" s="933" t="s">
        <v>330</v>
      </c>
      <c r="B659" s="448"/>
      <c r="C659" s="448"/>
      <c r="D659" s="448"/>
      <c r="E659" s="448"/>
      <c r="F659" s="425"/>
      <c r="G659" s="425"/>
      <c r="H659" s="425"/>
      <c r="I659" s="425"/>
      <c r="J659" s="425"/>
    </row>
    <row r="660" spans="1:10" ht="13.5" thickBot="1" x14ac:dyDescent="0.25">
      <c r="A660" s="425"/>
      <c r="B660" s="848"/>
      <c r="C660" s="848"/>
      <c r="D660" s="425"/>
      <c r="E660" s="425"/>
      <c r="F660" s="425"/>
      <c r="G660" s="425"/>
      <c r="H660" s="425"/>
      <c r="I660" s="425"/>
      <c r="J660" s="425"/>
    </row>
    <row r="661" spans="1:10" ht="51.75" thickBot="1" x14ac:dyDescent="0.25">
      <c r="A661" s="1146" t="s">
        <v>28</v>
      </c>
      <c r="B661" s="1147" t="s">
        <v>29</v>
      </c>
      <c r="C661" s="1147" t="s">
        <v>106</v>
      </c>
      <c r="D661" s="600" t="s">
        <v>30</v>
      </c>
      <c r="E661" s="599" t="s">
        <v>31</v>
      </c>
      <c r="F661" s="425"/>
      <c r="G661" s="425"/>
      <c r="H661" s="425"/>
      <c r="I661" s="425"/>
      <c r="J661" s="425"/>
    </row>
    <row r="662" spans="1:10" x14ac:dyDescent="0.2">
      <c r="A662" s="1170" t="s">
        <v>124</v>
      </c>
      <c r="B662" s="671"/>
      <c r="C662" s="671"/>
      <c r="D662" s="1171"/>
      <c r="E662" s="671"/>
      <c r="F662" s="425"/>
      <c r="G662" s="425"/>
      <c r="H662" s="425"/>
      <c r="I662" s="425"/>
      <c r="J662" s="425"/>
    </row>
    <row r="663" spans="1:10" x14ac:dyDescent="0.2">
      <c r="A663" s="1172" t="s">
        <v>125</v>
      </c>
      <c r="B663" s="619"/>
      <c r="C663" s="619"/>
      <c r="D663" s="618"/>
      <c r="E663" s="619"/>
      <c r="F663" s="425"/>
      <c r="G663" s="425"/>
      <c r="H663" s="425"/>
      <c r="I663" s="425"/>
      <c r="J663" s="425"/>
    </row>
    <row r="664" spans="1:10" x14ac:dyDescent="0.2">
      <c r="A664" s="1172" t="s">
        <v>126</v>
      </c>
      <c r="B664" s="619"/>
      <c r="C664" s="619"/>
      <c r="D664" s="618"/>
      <c r="E664" s="619"/>
      <c r="F664" s="425"/>
      <c r="G664" s="425"/>
      <c r="H664" s="425"/>
      <c r="I664" s="425"/>
      <c r="J664" s="425"/>
    </row>
    <row r="665" spans="1:10" x14ac:dyDescent="0.2">
      <c r="A665" s="1172" t="s">
        <v>127</v>
      </c>
      <c r="B665" s="619"/>
      <c r="C665" s="619"/>
      <c r="D665" s="618"/>
      <c r="E665" s="619"/>
      <c r="F665" s="425"/>
      <c r="G665" s="425"/>
      <c r="H665" s="425"/>
      <c r="I665" s="425"/>
      <c r="J665" s="425"/>
    </row>
    <row r="666" spans="1:10" x14ac:dyDescent="0.2">
      <c r="A666" s="1172" t="s">
        <v>129</v>
      </c>
      <c r="B666" s="619"/>
      <c r="C666" s="619"/>
      <c r="D666" s="618"/>
      <c r="E666" s="619"/>
      <c r="F666" s="425"/>
      <c r="G666" s="425"/>
      <c r="H666" s="425"/>
      <c r="I666" s="425"/>
      <c r="J666" s="425"/>
    </row>
    <row r="667" spans="1:10" x14ac:dyDescent="0.2">
      <c r="A667" s="1172" t="s">
        <v>138</v>
      </c>
      <c r="B667" s="619"/>
      <c r="C667" s="619"/>
      <c r="D667" s="618"/>
      <c r="E667" s="619"/>
      <c r="F667" s="425"/>
      <c r="G667" s="425"/>
      <c r="H667" s="425"/>
      <c r="I667" s="425"/>
      <c r="J667" s="425"/>
    </row>
    <row r="668" spans="1:10" x14ac:dyDescent="0.2">
      <c r="A668" s="1172" t="s">
        <v>139</v>
      </c>
      <c r="B668" s="619"/>
      <c r="C668" s="619"/>
      <c r="D668" s="618"/>
      <c r="E668" s="619"/>
      <c r="F668" s="425"/>
      <c r="G668" s="425"/>
      <c r="H668" s="425"/>
      <c r="I668" s="425"/>
      <c r="J668" s="425"/>
    </row>
    <row r="669" spans="1:10" ht="13.5" thickBot="1" x14ac:dyDescent="0.25">
      <c r="A669" s="1173" t="s">
        <v>114</v>
      </c>
      <c r="B669" s="1174"/>
      <c r="C669" s="1174"/>
      <c r="D669" s="1175"/>
      <c r="E669" s="1174"/>
      <c r="F669" s="425"/>
      <c r="G669" s="425"/>
      <c r="H669" s="425"/>
      <c r="I669" s="425"/>
      <c r="J669" s="425"/>
    </row>
    <row r="670" spans="1:10" x14ac:dyDescent="0.2">
      <c r="A670" s="425"/>
      <c r="B670" s="425"/>
      <c r="C670" s="425"/>
      <c r="D670" s="425"/>
      <c r="E670" s="425"/>
      <c r="F670" s="425"/>
      <c r="G670" s="425"/>
      <c r="H670" s="425"/>
      <c r="I670" s="425"/>
      <c r="J670" s="425"/>
    </row>
    <row r="671" spans="1:10" x14ac:dyDescent="0.2">
      <c r="A671" s="425"/>
      <c r="B671" s="425"/>
      <c r="C671" s="425"/>
      <c r="D671" s="425"/>
      <c r="E671" s="425"/>
      <c r="F671" s="425"/>
      <c r="G671" s="425"/>
      <c r="H671" s="425"/>
      <c r="I671" s="425"/>
      <c r="J671" s="425"/>
    </row>
    <row r="672" spans="1:10" x14ac:dyDescent="0.2">
      <c r="A672" s="933" t="s">
        <v>331</v>
      </c>
      <c r="B672" s="1176"/>
      <c r="C672" s="1176"/>
      <c r="D672" s="1176"/>
      <c r="E672" s="1176"/>
      <c r="F672" s="425"/>
      <c r="G672" s="425"/>
      <c r="H672" s="425"/>
      <c r="I672" s="425"/>
      <c r="J672" s="425"/>
    </row>
    <row r="673" spans="1:10" ht="13.5" thickBot="1" x14ac:dyDescent="0.25">
      <c r="A673" s="425"/>
      <c r="B673" s="848"/>
      <c r="C673" s="848"/>
      <c r="D673" s="425"/>
      <c r="E673" s="425"/>
      <c r="F673" s="425"/>
      <c r="G673" s="425"/>
      <c r="H673" s="425"/>
      <c r="I673" s="425"/>
      <c r="J673" s="425"/>
    </row>
    <row r="674" spans="1:10" ht="51.75" thickBot="1" x14ac:dyDescent="0.25">
      <c r="A674" s="1146" t="s">
        <v>28</v>
      </c>
      <c r="B674" s="1147" t="s">
        <v>29</v>
      </c>
      <c r="C674" s="1147" t="s">
        <v>106</v>
      </c>
      <c r="D674" s="600" t="s">
        <v>107</v>
      </c>
      <c r="E674" s="599" t="s">
        <v>31</v>
      </c>
      <c r="F674" s="425"/>
      <c r="G674" s="425"/>
      <c r="H674" s="425"/>
      <c r="I674" s="425"/>
      <c r="J674" s="425"/>
    </row>
    <row r="675" spans="1:10" x14ac:dyDescent="0.2">
      <c r="A675" s="1170" t="s">
        <v>124</v>
      </c>
      <c r="B675" s="671"/>
      <c r="C675" s="671"/>
      <c r="D675" s="1171"/>
      <c r="E675" s="671"/>
      <c r="F675" s="425"/>
      <c r="G675" s="425"/>
      <c r="H675" s="425"/>
      <c r="I675" s="425"/>
      <c r="J675" s="425"/>
    </row>
    <row r="676" spans="1:10" x14ac:dyDescent="0.2">
      <c r="A676" s="1172" t="s">
        <v>125</v>
      </c>
      <c r="B676" s="619"/>
      <c r="C676" s="619"/>
      <c r="D676" s="618"/>
      <c r="E676" s="619"/>
      <c r="F676" s="425"/>
      <c r="G676" s="425"/>
      <c r="H676" s="425"/>
      <c r="I676" s="425"/>
      <c r="J676" s="425"/>
    </row>
    <row r="677" spans="1:10" x14ac:dyDescent="0.2">
      <c r="A677" s="1172" t="s">
        <v>126</v>
      </c>
      <c r="B677" s="619"/>
      <c r="C677" s="619"/>
      <c r="D677" s="618"/>
      <c r="E677" s="619"/>
      <c r="F677" s="425"/>
      <c r="G677" s="425"/>
      <c r="H677" s="425"/>
      <c r="I677" s="425"/>
      <c r="J677" s="425"/>
    </row>
    <row r="678" spans="1:10" x14ac:dyDescent="0.2">
      <c r="A678" s="1172" t="s">
        <v>127</v>
      </c>
      <c r="B678" s="619"/>
      <c r="C678" s="619"/>
      <c r="D678" s="618"/>
      <c r="E678" s="619"/>
      <c r="F678" s="425"/>
      <c r="G678" s="425"/>
      <c r="H678" s="425"/>
      <c r="I678" s="425"/>
      <c r="J678" s="425"/>
    </row>
    <row r="679" spans="1:10" x14ac:dyDescent="0.2">
      <c r="A679" s="1172" t="s">
        <v>129</v>
      </c>
      <c r="B679" s="619"/>
      <c r="C679" s="619"/>
      <c r="D679" s="618"/>
      <c r="E679" s="619"/>
      <c r="F679" s="425"/>
      <c r="G679" s="425"/>
      <c r="H679" s="425"/>
      <c r="I679" s="425"/>
      <c r="J679" s="425"/>
    </row>
    <row r="680" spans="1:10" x14ac:dyDescent="0.2">
      <c r="A680" s="1172" t="s">
        <v>138</v>
      </c>
      <c r="B680" s="619"/>
      <c r="C680" s="619"/>
      <c r="D680" s="618"/>
      <c r="E680" s="619"/>
      <c r="F680" s="425"/>
      <c r="G680" s="425"/>
      <c r="H680" s="425"/>
      <c r="I680" s="425"/>
      <c r="J680" s="425"/>
    </row>
    <row r="681" spans="1:10" x14ac:dyDescent="0.2">
      <c r="A681" s="1172" t="s">
        <v>139</v>
      </c>
      <c r="B681" s="619"/>
      <c r="C681" s="619"/>
      <c r="D681" s="618"/>
      <c r="E681" s="619"/>
      <c r="F681" s="425"/>
      <c r="G681" s="425"/>
      <c r="H681" s="425"/>
      <c r="I681" s="425"/>
      <c r="J681" s="425"/>
    </row>
    <row r="682" spans="1:10" ht="13.5" thickBot="1" x14ac:dyDescent="0.25">
      <c r="A682" s="1173" t="s">
        <v>114</v>
      </c>
      <c r="B682" s="1174"/>
      <c r="C682" s="1174"/>
      <c r="D682" s="1175"/>
      <c r="E682" s="1174"/>
      <c r="F682" s="425"/>
      <c r="G682" s="425"/>
      <c r="H682" s="425"/>
      <c r="I682" s="425"/>
      <c r="J682" s="425"/>
    </row>
    <row r="683" spans="1:10" x14ac:dyDescent="0.2">
      <c r="A683" s="425"/>
      <c r="B683" s="425"/>
      <c r="C683" s="425"/>
      <c r="D683" s="425"/>
      <c r="E683" s="425"/>
      <c r="F683" s="425"/>
      <c r="G683" s="425"/>
      <c r="H683" s="425"/>
      <c r="I683" s="425"/>
      <c r="J683" s="425"/>
    </row>
    <row r="684" spans="1:10" x14ac:dyDescent="0.2">
      <c r="A684" s="425"/>
      <c r="B684" s="425"/>
      <c r="C684" s="425"/>
      <c r="D684" s="425"/>
      <c r="E684" s="425"/>
      <c r="F684" s="425"/>
      <c r="G684" s="425"/>
      <c r="H684" s="425"/>
      <c r="I684" s="425"/>
      <c r="J684" s="425"/>
    </row>
    <row r="685" spans="1:10" x14ac:dyDescent="0.2">
      <c r="A685" s="425"/>
      <c r="B685" s="425"/>
      <c r="C685" s="425"/>
      <c r="D685" s="425"/>
      <c r="E685" s="425"/>
      <c r="F685" s="425"/>
      <c r="G685" s="425"/>
      <c r="H685" s="425"/>
      <c r="I685" s="425"/>
      <c r="J685" s="425"/>
    </row>
    <row r="686" spans="1:10" x14ac:dyDescent="0.2">
      <c r="A686" s="425"/>
      <c r="B686" s="425"/>
      <c r="C686" s="425"/>
      <c r="D686" s="425"/>
      <c r="E686" s="425"/>
      <c r="F686" s="425"/>
      <c r="G686" s="425"/>
      <c r="H686" s="425"/>
      <c r="I686" s="425"/>
      <c r="J686" s="425"/>
    </row>
    <row r="687" spans="1:10" x14ac:dyDescent="0.2">
      <c r="A687" s="425"/>
      <c r="B687" s="425"/>
      <c r="C687" s="425"/>
      <c r="D687" s="425"/>
      <c r="E687" s="425"/>
      <c r="F687" s="425"/>
      <c r="G687" s="425"/>
      <c r="H687" s="425"/>
      <c r="I687" s="425"/>
      <c r="J687" s="425"/>
    </row>
    <row r="688" spans="1:10" x14ac:dyDescent="0.2">
      <c r="A688" s="425"/>
      <c r="B688" s="425"/>
      <c r="C688" s="425"/>
      <c r="D688" s="425"/>
      <c r="E688" s="425"/>
      <c r="F688" s="425"/>
      <c r="G688" s="425"/>
      <c r="H688" s="425"/>
      <c r="I688" s="425"/>
      <c r="J688" s="425"/>
    </row>
    <row r="689" spans="1:10" x14ac:dyDescent="0.2">
      <c r="A689" s="425"/>
      <c r="B689" s="425"/>
      <c r="C689" s="425"/>
      <c r="D689" s="425"/>
      <c r="E689" s="425"/>
      <c r="F689" s="425"/>
      <c r="G689" s="425"/>
      <c r="H689" s="425"/>
      <c r="I689" s="425"/>
      <c r="J689" s="425"/>
    </row>
    <row r="690" spans="1:10" x14ac:dyDescent="0.2">
      <c r="A690" s="17"/>
      <c r="B690" s="17"/>
      <c r="C690" s="1177"/>
      <c r="D690" s="1178"/>
      <c r="E690" s="17"/>
      <c r="F690" s="17"/>
      <c r="G690" s="425"/>
      <c r="H690" s="425"/>
      <c r="I690" s="425"/>
      <c r="J690" s="425"/>
    </row>
    <row r="691" spans="1:10" x14ac:dyDescent="0.2">
      <c r="A691" s="359" t="s">
        <v>336</v>
      </c>
      <c r="B691" s="359"/>
      <c r="C691" s="1177" t="s">
        <v>27</v>
      </c>
      <c r="D691" s="1178"/>
      <c r="E691" s="359"/>
      <c r="F691" s="408" t="s">
        <v>333</v>
      </c>
      <c r="G691" s="408"/>
      <c r="H691" s="425"/>
      <c r="I691" s="425"/>
      <c r="J691" s="425"/>
    </row>
    <row r="692" spans="1:10" x14ac:dyDescent="0.2">
      <c r="A692" s="359" t="s">
        <v>334</v>
      </c>
      <c r="B692" s="688"/>
      <c r="C692" s="408" t="s">
        <v>332</v>
      </c>
      <c r="D692" s="1072"/>
      <c r="E692" s="359"/>
      <c r="F692" s="408" t="s">
        <v>335</v>
      </c>
      <c r="G692" s="408"/>
      <c r="H692" s="425"/>
      <c r="I692" s="425"/>
      <c r="J692" s="425"/>
    </row>
    <row r="693" spans="1:10" x14ac:dyDescent="0.2">
      <c r="A693" s="425"/>
      <c r="B693" s="425"/>
      <c r="C693" s="425"/>
      <c r="D693" s="425"/>
      <c r="E693" s="425"/>
      <c r="F693" s="425"/>
      <c r="G693" s="425"/>
      <c r="H693" s="425"/>
      <c r="I693" s="425"/>
      <c r="J693" s="425"/>
    </row>
    <row r="694" spans="1:10" x14ac:dyDescent="0.2">
      <c r="A694" s="425"/>
      <c r="B694" s="425"/>
      <c r="C694" s="425"/>
      <c r="D694" s="425"/>
      <c r="E694" s="425"/>
      <c r="F694" s="425"/>
      <c r="G694" s="425"/>
      <c r="H694" s="425"/>
      <c r="I694" s="425"/>
      <c r="J694" s="425"/>
    </row>
    <row r="695" spans="1:10" x14ac:dyDescent="0.2">
      <c r="A695" s="425"/>
      <c r="B695" s="425"/>
      <c r="C695" s="425"/>
      <c r="D695" s="425"/>
      <c r="E695" s="425"/>
      <c r="F695" s="425"/>
      <c r="G695" s="425"/>
      <c r="H695" s="425"/>
      <c r="I695" s="425"/>
      <c r="J695" s="425"/>
    </row>
    <row r="696" spans="1:10" x14ac:dyDescent="0.2">
      <c r="A696" s="425"/>
      <c r="B696" s="425"/>
      <c r="C696" s="425"/>
      <c r="D696" s="425"/>
      <c r="E696" s="425"/>
      <c r="F696" s="425"/>
      <c r="G696" s="425"/>
      <c r="H696" s="425"/>
      <c r="I696" s="425"/>
      <c r="J696" s="425"/>
    </row>
    <row r="697" spans="1:10" x14ac:dyDescent="0.2">
      <c r="A697" s="425"/>
      <c r="B697" s="425"/>
      <c r="C697" s="425"/>
      <c r="D697" s="425"/>
      <c r="E697" s="425"/>
      <c r="F697" s="425"/>
      <c r="G697" s="425"/>
      <c r="H697" s="425"/>
      <c r="I697" s="425"/>
      <c r="J697" s="425"/>
    </row>
    <row r="698" spans="1:10" x14ac:dyDescent="0.2">
      <c r="A698" s="425"/>
      <c r="B698" s="425"/>
      <c r="C698" s="425"/>
      <c r="D698" s="425"/>
      <c r="E698" s="425"/>
      <c r="F698" s="425"/>
      <c r="G698" s="425"/>
      <c r="H698" s="425"/>
      <c r="I698" s="425"/>
      <c r="J698" s="425"/>
    </row>
    <row r="699" spans="1:10" x14ac:dyDescent="0.2">
      <c r="A699" s="425"/>
      <c r="B699" s="425"/>
      <c r="C699" s="425"/>
      <c r="D699" s="425"/>
      <c r="E699" s="425"/>
      <c r="F699" s="425"/>
      <c r="G699" s="425"/>
      <c r="H699" s="425"/>
      <c r="I699" s="425"/>
      <c r="J699" s="425"/>
    </row>
    <row r="700" spans="1:10" x14ac:dyDescent="0.2">
      <c r="A700" s="425"/>
      <c r="B700" s="425"/>
      <c r="C700" s="425"/>
      <c r="D700" s="425"/>
      <c r="E700" s="425"/>
      <c r="F700" s="425"/>
      <c r="G700" s="425"/>
      <c r="H700" s="425"/>
      <c r="I700" s="425"/>
      <c r="J700" s="425"/>
    </row>
    <row r="701" spans="1:10" x14ac:dyDescent="0.2">
      <c r="A701" s="425"/>
      <c r="B701" s="425"/>
      <c r="C701" s="425"/>
      <c r="D701" s="425"/>
      <c r="E701" s="425"/>
      <c r="F701" s="425"/>
      <c r="G701" s="425"/>
      <c r="H701" s="425"/>
      <c r="I701" s="425"/>
      <c r="J701" s="425"/>
    </row>
    <row r="702" spans="1:10" x14ac:dyDescent="0.2">
      <c r="A702" s="425"/>
      <c r="B702" s="425"/>
      <c r="C702" s="425"/>
      <c r="D702" s="425"/>
      <c r="E702" s="425"/>
      <c r="F702" s="425"/>
      <c r="G702" s="425"/>
      <c r="H702" s="425"/>
      <c r="I702" s="425"/>
      <c r="J702" s="425"/>
    </row>
    <row r="703" spans="1:10" x14ac:dyDescent="0.2">
      <c r="A703" s="425"/>
      <c r="B703" s="425"/>
      <c r="C703" s="425"/>
      <c r="D703" s="425"/>
      <c r="E703" s="425"/>
      <c r="F703" s="425"/>
      <c r="G703" s="425"/>
      <c r="H703" s="425"/>
      <c r="I703" s="425"/>
      <c r="J703" s="425"/>
    </row>
    <row r="704" spans="1:10" x14ac:dyDescent="0.2">
      <c r="A704" s="425"/>
      <c r="B704" s="425"/>
      <c r="C704" s="425"/>
      <c r="D704" s="425"/>
      <c r="E704" s="425"/>
      <c r="F704" s="425"/>
      <c r="G704" s="425"/>
      <c r="H704" s="425"/>
      <c r="I704" s="425"/>
      <c r="J704" s="425"/>
    </row>
    <row r="705" spans="1:10" x14ac:dyDescent="0.2">
      <c r="A705" s="425"/>
      <c r="B705" s="425"/>
      <c r="C705" s="425"/>
      <c r="D705" s="425"/>
      <c r="E705" s="425"/>
      <c r="F705" s="425"/>
      <c r="G705" s="425"/>
      <c r="H705" s="425"/>
      <c r="I705" s="425"/>
      <c r="J705" s="425"/>
    </row>
    <row r="706" spans="1:10" x14ac:dyDescent="0.2">
      <c r="A706" s="425"/>
      <c r="B706" s="425"/>
      <c r="C706" s="425"/>
      <c r="D706" s="425"/>
      <c r="E706" s="425"/>
      <c r="F706" s="425"/>
      <c r="G706" s="425"/>
      <c r="H706" s="425"/>
      <c r="I706" s="425"/>
      <c r="J706" s="425"/>
    </row>
    <row r="707" spans="1:10" x14ac:dyDescent="0.2">
      <c r="A707" s="425"/>
      <c r="B707" s="425"/>
      <c r="C707" s="425"/>
      <c r="D707" s="425"/>
      <c r="E707" s="425"/>
      <c r="F707" s="425"/>
      <c r="G707" s="425"/>
      <c r="H707" s="425"/>
      <c r="I707" s="425"/>
      <c r="J707" s="425"/>
    </row>
    <row r="708" spans="1:10" x14ac:dyDescent="0.2">
      <c r="A708" s="425"/>
      <c r="B708" s="425"/>
      <c r="C708" s="425"/>
      <c r="D708" s="425"/>
      <c r="E708" s="425"/>
      <c r="F708" s="425"/>
      <c r="G708" s="425"/>
      <c r="H708" s="425"/>
      <c r="I708" s="425"/>
      <c r="J708" s="425"/>
    </row>
    <row r="709" spans="1:10" x14ac:dyDescent="0.2">
      <c r="A709" s="425"/>
      <c r="B709" s="425"/>
      <c r="C709" s="425"/>
      <c r="D709" s="425"/>
      <c r="E709" s="425"/>
      <c r="F709" s="425"/>
      <c r="G709" s="425"/>
      <c r="H709" s="425"/>
      <c r="I709" s="425"/>
      <c r="J709" s="425"/>
    </row>
    <row r="710" spans="1:10" x14ac:dyDescent="0.2">
      <c r="A710" s="425"/>
      <c r="B710" s="425"/>
      <c r="C710" s="425"/>
      <c r="D710" s="425"/>
      <c r="E710" s="425"/>
      <c r="F710" s="425"/>
      <c r="G710" s="425"/>
      <c r="H710" s="425"/>
      <c r="I710" s="425"/>
      <c r="J710" s="425"/>
    </row>
    <row r="711" spans="1:10" x14ac:dyDescent="0.2">
      <c r="A711" s="425"/>
      <c r="B711" s="425"/>
      <c r="C711" s="425"/>
      <c r="D711" s="425"/>
      <c r="E711" s="425"/>
      <c r="F711" s="425"/>
      <c r="G711" s="425"/>
      <c r="H711" s="425"/>
      <c r="I711" s="425"/>
      <c r="J711" s="425"/>
    </row>
    <row r="712" spans="1:10" x14ac:dyDescent="0.2">
      <c r="A712" s="425"/>
      <c r="B712" s="425"/>
      <c r="C712" s="425"/>
      <c r="D712" s="425"/>
      <c r="E712" s="425"/>
      <c r="F712" s="425"/>
      <c r="G712" s="425"/>
      <c r="H712" s="425"/>
      <c r="I712" s="425"/>
      <c r="J712" s="425"/>
    </row>
    <row r="713" spans="1:10" x14ac:dyDescent="0.2">
      <c r="A713" s="425"/>
      <c r="B713" s="425"/>
      <c r="C713" s="425"/>
      <c r="D713" s="425"/>
      <c r="E713" s="425"/>
      <c r="F713" s="425"/>
      <c r="G713" s="425"/>
      <c r="H713" s="425"/>
      <c r="I713" s="425"/>
      <c r="J713" s="425"/>
    </row>
    <row r="714" spans="1:10" x14ac:dyDescent="0.2">
      <c r="A714" s="425"/>
      <c r="B714" s="425"/>
      <c r="C714" s="425"/>
      <c r="D714" s="425"/>
      <c r="E714" s="425"/>
      <c r="F714" s="425"/>
      <c r="G714" s="425"/>
      <c r="H714" s="425"/>
      <c r="I714" s="425"/>
      <c r="J714" s="425"/>
    </row>
    <row r="715" spans="1:10" x14ac:dyDescent="0.2">
      <c r="A715" s="425"/>
      <c r="B715" s="425"/>
      <c r="C715" s="425"/>
      <c r="D715" s="425"/>
      <c r="E715" s="425"/>
      <c r="F715" s="425"/>
      <c r="G715" s="425"/>
      <c r="H715" s="425"/>
      <c r="I715" s="425"/>
      <c r="J715" s="425"/>
    </row>
    <row r="716" spans="1:10" x14ac:dyDescent="0.2">
      <c r="A716" s="425"/>
      <c r="B716" s="425"/>
      <c r="C716" s="425"/>
      <c r="D716" s="425"/>
      <c r="E716" s="425"/>
      <c r="F716" s="425"/>
      <c r="G716" s="425"/>
      <c r="H716" s="425"/>
      <c r="I716" s="425"/>
      <c r="J716" s="425"/>
    </row>
    <row r="717" spans="1:10" x14ac:dyDescent="0.2">
      <c r="A717" s="425"/>
      <c r="B717" s="425"/>
      <c r="C717" s="425"/>
      <c r="D717" s="425"/>
      <c r="E717" s="425"/>
      <c r="F717" s="425"/>
      <c r="G717" s="425"/>
      <c r="H717" s="425"/>
      <c r="I717" s="425"/>
      <c r="J717" s="425"/>
    </row>
    <row r="718" spans="1:10" x14ac:dyDescent="0.2">
      <c r="A718" s="425"/>
      <c r="B718" s="425"/>
      <c r="C718" s="425"/>
      <c r="D718" s="425"/>
      <c r="E718" s="425"/>
      <c r="F718" s="425"/>
      <c r="G718" s="425"/>
      <c r="H718" s="425"/>
      <c r="I718" s="425"/>
      <c r="J718" s="425"/>
    </row>
    <row r="719" spans="1:10" x14ac:dyDescent="0.2">
      <c r="A719" s="425"/>
      <c r="B719" s="425"/>
      <c r="C719" s="425"/>
      <c r="D719" s="425"/>
      <c r="E719" s="425"/>
      <c r="F719" s="425"/>
      <c r="G719" s="425"/>
      <c r="H719" s="425"/>
      <c r="I719" s="425"/>
      <c r="J719" s="425"/>
    </row>
    <row r="720" spans="1:10" x14ac:dyDescent="0.2">
      <c r="A720" s="425"/>
      <c r="B720" s="425"/>
      <c r="C720" s="425"/>
      <c r="D720" s="425"/>
      <c r="E720" s="425"/>
      <c r="F720" s="425"/>
      <c r="G720" s="425"/>
      <c r="H720" s="425"/>
      <c r="I720" s="425"/>
      <c r="J720" s="425"/>
    </row>
    <row r="721" spans="1:10" x14ac:dyDescent="0.2">
      <c r="A721" s="425"/>
      <c r="B721" s="425"/>
      <c r="C721" s="425"/>
      <c r="D721" s="425"/>
      <c r="E721" s="425"/>
      <c r="F721" s="425"/>
      <c r="G721" s="425"/>
      <c r="H721" s="425"/>
      <c r="I721" s="425"/>
      <c r="J721" s="425"/>
    </row>
    <row r="722" spans="1:10" x14ac:dyDescent="0.2">
      <c r="A722" s="425"/>
      <c r="B722" s="425"/>
      <c r="C722" s="425"/>
      <c r="D722" s="425"/>
      <c r="E722" s="425"/>
      <c r="F722" s="425"/>
      <c r="G722" s="425"/>
      <c r="H722" s="425"/>
      <c r="I722" s="425"/>
      <c r="J722" s="425"/>
    </row>
    <row r="723" spans="1:10" x14ac:dyDescent="0.2">
      <c r="A723" s="425"/>
      <c r="B723" s="425"/>
      <c r="C723" s="425"/>
      <c r="D723" s="425"/>
      <c r="E723" s="425"/>
      <c r="F723" s="425"/>
      <c r="G723" s="425"/>
      <c r="H723" s="425"/>
      <c r="I723" s="425"/>
      <c r="J723" s="425"/>
    </row>
    <row r="724" spans="1:10" x14ac:dyDescent="0.2">
      <c r="A724" s="425"/>
      <c r="B724" s="425"/>
      <c r="C724" s="425"/>
      <c r="D724" s="425"/>
      <c r="E724" s="425"/>
      <c r="F724" s="425"/>
      <c r="G724" s="425"/>
      <c r="H724" s="425"/>
      <c r="I724" s="425"/>
      <c r="J724" s="425"/>
    </row>
    <row r="725" spans="1:10" x14ac:dyDescent="0.2">
      <c r="A725" s="425"/>
      <c r="B725" s="425"/>
      <c r="C725" s="425"/>
      <c r="D725" s="425"/>
      <c r="E725" s="425"/>
      <c r="F725" s="425"/>
      <c r="G725" s="425"/>
      <c r="H725" s="425"/>
      <c r="I725" s="425"/>
      <c r="J725" s="425"/>
    </row>
    <row r="726" spans="1:10" x14ac:dyDescent="0.2">
      <c r="A726" s="425"/>
      <c r="B726" s="425"/>
      <c r="C726" s="425"/>
      <c r="D726" s="425"/>
      <c r="E726" s="425"/>
      <c r="F726" s="425"/>
      <c r="G726" s="425"/>
      <c r="H726" s="425"/>
      <c r="I726" s="425"/>
      <c r="J726" s="425"/>
    </row>
    <row r="727" spans="1:10" x14ac:dyDescent="0.2">
      <c r="A727" s="425"/>
      <c r="B727" s="425"/>
      <c r="C727" s="425"/>
      <c r="D727" s="425"/>
      <c r="E727" s="425"/>
      <c r="F727" s="425"/>
      <c r="G727" s="425"/>
      <c r="H727" s="425"/>
      <c r="I727" s="425"/>
      <c r="J727" s="425"/>
    </row>
    <row r="728" spans="1:10" x14ac:dyDescent="0.2">
      <c r="A728" s="425"/>
      <c r="B728" s="425"/>
      <c r="C728" s="425"/>
      <c r="D728" s="425"/>
      <c r="E728" s="425"/>
      <c r="F728" s="425"/>
      <c r="G728" s="425"/>
      <c r="H728" s="425"/>
      <c r="I728" s="425"/>
      <c r="J728" s="425"/>
    </row>
    <row r="729" spans="1:10" x14ac:dyDescent="0.2">
      <c r="A729" s="425"/>
      <c r="B729" s="425"/>
      <c r="C729" s="425"/>
      <c r="D729" s="425"/>
      <c r="E729" s="425"/>
      <c r="F729" s="425"/>
      <c r="G729" s="425"/>
      <c r="H729" s="425"/>
      <c r="I729" s="425"/>
      <c r="J729" s="425"/>
    </row>
    <row r="730" spans="1:10" x14ac:dyDescent="0.2">
      <c r="A730" s="425"/>
      <c r="B730" s="425"/>
      <c r="C730" s="425"/>
      <c r="D730" s="425"/>
      <c r="E730" s="425"/>
      <c r="F730" s="425"/>
      <c r="G730" s="425"/>
      <c r="H730" s="425"/>
      <c r="I730" s="425"/>
      <c r="J730" s="425"/>
    </row>
    <row r="731" spans="1:10" x14ac:dyDescent="0.2">
      <c r="A731" s="425"/>
      <c r="B731" s="425"/>
      <c r="C731" s="425"/>
      <c r="D731" s="425"/>
      <c r="E731" s="425"/>
      <c r="F731" s="425"/>
      <c r="G731" s="425"/>
      <c r="H731" s="425"/>
      <c r="I731" s="425"/>
      <c r="J731" s="425"/>
    </row>
    <row r="732" spans="1:10" x14ac:dyDescent="0.2">
      <c r="A732" s="425"/>
      <c r="B732" s="425"/>
      <c r="C732" s="425"/>
      <c r="D732" s="425"/>
      <c r="E732" s="425"/>
      <c r="F732" s="425"/>
      <c r="G732" s="425"/>
      <c r="H732" s="425"/>
      <c r="I732" s="425"/>
      <c r="J732" s="425"/>
    </row>
    <row r="733" spans="1:10" x14ac:dyDescent="0.2">
      <c r="A733" s="425"/>
      <c r="B733" s="425"/>
      <c r="C733" s="425"/>
      <c r="D733" s="425"/>
      <c r="E733" s="425"/>
      <c r="F733" s="425"/>
      <c r="G733" s="425"/>
      <c r="H733" s="425"/>
      <c r="I733" s="425"/>
      <c r="J733" s="425"/>
    </row>
    <row r="734" spans="1:10" x14ac:dyDescent="0.2">
      <c r="A734" s="425"/>
      <c r="B734" s="425"/>
      <c r="C734" s="425"/>
      <c r="D734" s="425"/>
      <c r="E734" s="425"/>
      <c r="F734" s="425"/>
      <c r="G734" s="425"/>
      <c r="H734" s="425"/>
      <c r="I734" s="425"/>
      <c r="J734" s="425"/>
    </row>
    <row r="735" spans="1:10" x14ac:dyDescent="0.2">
      <c r="A735" s="425"/>
      <c r="B735" s="425"/>
      <c r="C735" s="425"/>
      <c r="D735" s="425"/>
      <c r="E735" s="425"/>
      <c r="F735" s="425"/>
      <c r="G735" s="425"/>
      <c r="H735" s="425"/>
      <c r="I735" s="425"/>
      <c r="J735" s="425"/>
    </row>
    <row r="736" spans="1:10" x14ac:dyDescent="0.2">
      <c r="A736" s="425"/>
      <c r="B736" s="425"/>
      <c r="C736" s="425"/>
      <c r="D736" s="425"/>
      <c r="E736" s="425"/>
      <c r="F736" s="425"/>
      <c r="G736" s="425"/>
      <c r="H736" s="425"/>
      <c r="I736" s="425"/>
      <c r="J736" s="425"/>
    </row>
    <row r="737" spans="1:10" x14ac:dyDescent="0.2">
      <c r="A737" s="425"/>
      <c r="B737" s="425"/>
      <c r="C737" s="425"/>
      <c r="D737" s="425"/>
      <c r="E737" s="425"/>
      <c r="F737" s="425"/>
      <c r="G737" s="425"/>
      <c r="H737" s="425"/>
      <c r="I737" s="425"/>
      <c r="J737" s="425"/>
    </row>
    <row r="738" spans="1:10" x14ac:dyDescent="0.2">
      <c r="A738" s="425"/>
      <c r="B738" s="425"/>
      <c r="C738" s="425"/>
      <c r="D738" s="425"/>
      <c r="E738" s="425"/>
      <c r="F738" s="425"/>
      <c r="G738" s="425"/>
      <c r="H738" s="425"/>
      <c r="I738" s="425"/>
      <c r="J738" s="425"/>
    </row>
    <row r="739" spans="1:10" x14ac:dyDescent="0.2">
      <c r="A739" s="425"/>
      <c r="B739" s="425"/>
      <c r="C739" s="425"/>
      <c r="D739" s="425"/>
      <c r="E739" s="425"/>
      <c r="F739" s="425"/>
      <c r="G739" s="425"/>
      <c r="H739" s="425"/>
      <c r="I739" s="425"/>
      <c r="J739" s="425"/>
    </row>
    <row r="740" spans="1:10" x14ac:dyDescent="0.2">
      <c r="A740" s="425"/>
      <c r="B740" s="425"/>
      <c r="C740" s="425"/>
      <c r="D740" s="425"/>
      <c r="E740" s="425"/>
      <c r="F740" s="425"/>
      <c r="G740" s="425"/>
      <c r="H740" s="425"/>
      <c r="I740" s="425"/>
      <c r="J740" s="425"/>
    </row>
    <row r="741" spans="1:10" x14ac:dyDescent="0.2">
      <c r="A741" s="425"/>
      <c r="B741" s="425"/>
      <c r="C741" s="425"/>
      <c r="D741" s="425"/>
      <c r="E741" s="425"/>
      <c r="F741" s="425"/>
      <c r="G741" s="425"/>
      <c r="H741" s="425"/>
      <c r="I741" s="425"/>
      <c r="J741" s="425"/>
    </row>
    <row r="742" spans="1:10" x14ac:dyDescent="0.2">
      <c r="A742" s="425"/>
      <c r="B742" s="425"/>
      <c r="C742" s="425"/>
      <c r="D742" s="425"/>
      <c r="E742" s="425"/>
      <c r="F742" s="425"/>
      <c r="G742" s="425"/>
      <c r="H742" s="425"/>
      <c r="I742" s="425"/>
      <c r="J742" s="425"/>
    </row>
    <row r="743" spans="1:10" x14ac:dyDescent="0.2">
      <c r="A743" s="425"/>
      <c r="B743" s="425"/>
      <c r="C743" s="425"/>
      <c r="D743" s="425"/>
      <c r="E743" s="425"/>
      <c r="F743" s="425"/>
      <c r="G743" s="425"/>
      <c r="H743" s="425"/>
      <c r="I743" s="425"/>
      <c r="J743" s="425"/>
    </row>
    <row r="744" spans="1:10" x14ac:dyDescent="0.2">
      <c r="A744" s="425"/>
      <c r="B744" s="425"/>
      <c r="C744" s="425"/>
      <c r="D744" s="425"/>
      <c r="E744" s="425"/>
      <c r="F744" s="425"/>
      <c r="G744" s="425"/>
      <c r="H744" s="425"/>
      <c r="I744" s="425"/>
      <c r="J744" s="425"/>
    </row>
    <row r="745" spans="1:10" x14ac:dyDescent="0.2">
      <c r="A745" s="425"/>
      <c r="B745" s="425"/>
      <c r="C745" s="425"/>
      <c r="D745" s="425"/>
      <c r="E745" s="425"/>
      <c r="F745" s="425"/>
      <c r="G745" s="425"/>
      <c r="H745" s="425"/>
      <c r="I745" s="425"/>
      <c r="J745" s="425"/>
    </row>
    <row r="746" spans="1:10" x14ac:dyDescent="0.2">
      <c r="A746" s="425"/>
      <c r="B746" s="425"/>
      <c r="C746" s="425"/>
      <c r="D746" s="425"/>
      <c r="E746" s="425"/>
      <c r="F746" s="425"/>
      <c r="G746" s="425"/>
      <c r="H746" s="425"/>
      <c r="I746" s="425"/>
      <c r="J746" s="425"/>
    </row>
    <row r="747" spans="1:10" x14ac:dyDescent="0.2">
      <c r="A747" s="425"/>
      <c r="B747" s="425"/>
      <c r="C747" s="425"/>
      <c r="D747" s="425"/>
      <c r="E747" s="425"/>
      <c r="F747" s="425"/>
      <c r="G747" s="425"/>
      <c r="H747" s="425"/>
      <c r="I747" s="425"/>
      <c r="J747" s="425"/>
    </row>
    <row r="748" spans="1:10" x14ac:dyDescent="0.2">
      <c r="A748" s="425"/>
      <c r="B748" s="425"/>
      <c r="C748" s="425"/>
      <c r="D748" s="425"/>
      <c r="E748" s="425"/>
      <c r="F748" s="425"/>
      <c r="G748" s="425"/>
      <c r="H748" s="425"/>
      <c r="I748" s="425"/>
      <c r="J748" s="425"/>
    </row>
    <row r="749" spans="1:10" x14ac:dyDescent="0.2">
      <c r="A749" s="425"/>
      <c r="B749" s="425"/>
      <c r="C749" s="425"/>
      <c r="D749" s="425"/>
      <c r="E749" s="425"/>
      <c r="F749" s="425"/>
      <c r="G749" s="425"/>
      <c r="H749" s="425"/>
      <c r="I749" s="425"/>
      <c r="J749" s="425"/>
    </row>
    <row r="750" spans="1:10" x14ac:dyDescent="0.2">
      <c r="A750" s="425"/>
      <c r="B750" s="425"/>
      <c r="C750" s="425"/>
      <c r="D750" s="425"/>
      <c r="E750" s="425"/>
      <c r="F750" s="425"/>
      <c r="G750" s="425"/>
      <c r="H750" s="425"/>
      <c r="I750" s="425"/>
      <c r="J750" s="425"/>
    </row>
    <row r="751" spans="1:10" x14ac:dyDescent="0.2">
      <c r="A751" s="425"/>
      <c r="B751" s="425"/>
      <c r="C751" s="425"/>
      <c r="D751" s="425"/>
      <c r="E751" s="425"/>
      <c r="F751" s="425"/>
      <c r="G751" s="425"/>
      <c r="H751" s="425"/>
      <c r="I751" s="425"/>
      <c r="J751" s="425"/>
    </row>
    <row r="752" spans="1:10" x14ac:dyDescent="0.2">
      <c r="A752" s="425"/>
      <c r="B752" s="425"/>
      <c r="C752" s="425"/>
      <c r="D752" s="425"/>
      <c r="E752" s="425"/>
      <c r="F752" s="425"/>
      <c r="G752" s="425"/>
      <c r="H752" s="425"/>
      <c r="I752" s="425"/>
      <c r="J752" s="425"/>
    </row>
    <row r="753" spans="1:10" x14ac:dyDescent="0.2">
      <c r="A753" s="425"/>
      <c r="B753" s="425"/>
      <c r="C753" s="425"/>
      <c r="D753" s="425"/>
      <c r="E753" s="425"/>
      <c r="F753" s="425"/>
      <c r="G753" s="425"/>
      <c r="H753" s="425"/>
      <c r="I753" s="425"/>
      <c r="J753" s="425"/>
    </row>
    <row r="754" spans="1:10" x14ac:dyDescent="0.2">
      <c r="A754" s="425"/>
      <c r="B754" s="425"/>
      <c r="C754" s="425"/>
      <c r="D754" s="425"/>
      <c r="E754" s="425"/>
      <c r="F754" s="425"/>
      <c r="G754" s="425"/>
      <c r="H754" s="425"/>
      <c r="I754" s="425"/>
      <c r="J754" s="425"/>
    </row>
    <row r="755" spans="1:10" x14ac:dyDescent="0.2">
      <c r="A755" s="425"/>
      <c r="B755" s="425"/>
      <c r="C755" s="425"/>
      <c r="D755" s="425"/>
      <c r="E755" s="425"/>
      <c r="F755" s="425"/>
      <c r="G755" s="425"/>
      <c r="H755" s="425"/>
      <c r="I755" s="425"/>
      <c r="J755" s="425"/>
    </row>
    <row r="756" spans="1:10" x14ac:dyDescent="0.2">
      <c r="A756" s="425"/>
      <c r="B756" s="425"/>
      <c r="C756" s="425"/>
      <c r="D756" s="425"/>
      <c r="E756" s="425"/>
      <c r="F756" s="425"/>
      <c r="G756" s="425"/>
      <c r="H756" s="425"/>
      <c r="I756" s="425"/>
      <c r="J756" s="425"/>
    </row>
    <row r="757" spans="1:10" x14ac:dyDescent="0.2">
      <c r="A757" s="425"/>
      <c r="B757" s="425"/>
      <c r="C757" s="425"/>
      <c r="D757" s="425"/>
      <c r="E757" s="425"/>
      <c r="F757" s="425"/>
      <c r="G757" s="425"/>
      <c r="H757" s="425"/>
      <c r="I757" s="425"/>
      <c r="J757" s="425"/>
    </row>
    <row r="758" spans="1:10" x14ac:dyDescent="0.2">
      <c r="A758" s="425"/>
      <c r="B758" s="425"/>
      <c r="C758" s="425"/>
      <c r="D758" s="425"/>
      <c r="E758" s="425"/>
      <c r="F758" s="425"/>
      <c r="G758" s="425"/>
      <c r="H758" s="425"/>
      <c r="I758" s="425"/>
      <c r="J758" s="425"/>
    </row>
    <row r="759" spans="1:10" x14ac:dyDescent="0.2">
      <c r="A759" s="425"/>
      <c r="B759" s="425"/>
      <c r="C759" s="425"/>
      <c r="D759" s="425"/>
      <c r="E759" s="425"/>
      <c r="F759" s="425"/>
      <c r="G759" s="425"/>
      <c r="H759" s="425"/>
      <c r="I759" s="425"/>
      <c r="J759" s="425"/>
    </row>
    <row r="760" spans="1:10" x14ac:dyDescent="0.2">
      <c r="A760" s="425"/>
      <c r="B760" s="425"/>
      <c r="C760" s="425"/>
      <c r="D760" s="425"/>
      <c r="E760" s="425"/>
      <c r="F760" s="425"/>
      <c r="G760" s="425"/>
      <c r="H760" s="425"/>
      <c r="I760" s="425"/>
      <c r="J760" s="425"/>
    </row>
    <row r="761" spans="1:10" x14ac:dyDescent="0.2">
      <c r="A761" s="425"/>
      <c r="B761" s="425"/>
      <c r="C761" s="425"/>
      <c r="D761" s="425"/>
      <c r="E761" s="425"/>
      <c r="F761" s="425"/>
      <c r="G761" s="425"/>
      <c r="H761" s="425"/>
      <c r="I761" s="425"/>
      <c r="J761" s="425"/>
    </row>
    <row r="762" spans="1:10" x14ac:dyDescent="0.2">
      <c r="A762" s="425"/>
      <c r="B762" s="425"/>
      <c r="C762" s="425"/>
      <c r="D762" s="425"/>
      <c r="E762" s="425"/>
      <c r="F762" s="425"/>
      <c r="G762" s="425"/>
      <c r="H762" s="425"/>
      <c r="I762" s="425"/>
      <c r="J762" s="425"/>
    </row>
    <row r="763" spans="1:10" x14ac:dyDescent="0.2">
      <c r="A763" s="425"/>
      <c r="B763" s="425"/>
      <c r="C763" s="425"/>
      <c r="D763" s="425"/>
      <c r="E763" s="425"/>
      <c r="F763" s="425"/>
      <c r="G763" s="425"/>
      <c r="H763" s="425"/>
      <c r="I763" s="425"/>
      <c r="J763" s="425"/>
    </row>
    <row r="764" spans="1:10" x14ac:dyDescent="0.2">
      <c r="A764" s="425"/>
      <c r="B764" s="425"/>
      <c r="C764" s="425"/>
      <c r="D764" s="425"/>
      <c r="E764" s="425"/>
      <c r="F764" s="425"/>
      <c r="G764" s="425"/>
      <c r="H764" s="425"/>
      <c r="I764" s="425"/>
      <c r="J764" s="425"/>
    </row>
    <row r="765" spans="1:10" x14ac:dyDescent="0.2">
      <c r="A765" s="425"/>
      <c r="B765" s="425"/>
      <c r="C765" s="425"/>
      <c r="D765" s="425"/>
      <c r="E765" s="425"/>
      <c r="F765" s="425"/>
      <c r="G765" s="425"/>
      <c r="H765" s="425"/>
      <c r="I765" s="425"/>
      <c r="J765" s="425"/>
    </row>
    <row r="766" spans="1:10" x14ac:dyDescent="0.2">
      <c r="A766" s="425"/>
      <c r="B766" s="425"/>
      <c r="C766" s="425"/>
      <c r="D766" s="425"/>
      <c r="E766" s="425"/>
      <c r="F766" s="425"/>
      <c r="G766" s="425"/>
      <c r="H766" s="425"/>
      <c r="I766" s="425"/>
      <c r="J766" s="425"/>
    </row>
    <row r="767" spans="1:10" x14ac:dyDescent="0.2">
      <c r="A767" s="425"/>
      <c r="B767" s="425"/>
      <c r="C767" s="425"/>
      <c r="D767" s="425"/>
      <c r="E767" s="425"/>
      <c r="F767" s="425"/>
      <c r="G767" s="425"/>
      <c r="H767" s="425"/>
      <c r="I767" s="425"/>
      <c r="J767" s="425"/>
    </row>
    <row r="768" spans="1:10" x14ac:dyDescent="0.2">
      <c r="A768" s="425"/>
      <c r="B768" s="425"/>
      <c r="C768" s="425"/>
      <c r="D768" s="425"/>
      <c r="E768" s="425"/>
      <c r="F768" s="425"/>
      <c r="G768" s="425"/>
      <c r="H768" s="425"/>
      <c r="I768" s="425"/>
      <c r="J768" s="425"/>
    </row>
    <row r="769" spans="1:10" x14ac:dyDescent="0.2">
      <c r="A769" s="425"/>
      <c r="B769" s="425"/>
      <c r="C769" s="425"/>
      <c r="D769" s="425"/>
      <c r="E769" s="425"/>
      <c r="F769" s="425"/>
      <c r="G769" s="425"/>
      <c r="H769" s="425"/>
      <c r="I769" s="425"/>
      <c r="J769" s="425"/>
    </row>
    <row r="770" spans="1:10" x14ac:dyDescent="0.2">
      <c r="A770" s="425"/>
      <c r="B770" s="425"/>
      <c r="C770" s="425"/>
      <c r="D770" s="425"/>
      <c r="E770" s="425"/>
      <c r="F770" s="425"/>
      <c r="G770" s="425"/>
      <c r="H770" s="425"/>
      <c r="I770" s="425"/>
      <c r="J770" s="425"/>
    </row>
    <row r="771" spans="1:10" x14ac:dyDescent="0.2">
      <c r="A771" s="425"/>
      <c r="B771" s="425"/>
      <c r="C771" s="425"/>
      <c r="D771" s="425"/>
      <c r="E771" s="425"/>
      <c r="F771" s="425"/>
      <c r="G771" s="425"/>
      <c r="H771" s="425"/>
      <c r="I771" s="425"/>
      <c r="J771" s="425"/>
    </row>
    <row r="772" spans="1:10" x14ac:dyDescent="0.2">
      <c r="A772" s="425"/>
      <c r="B772" s="425"/>
      <c r="C772" s="425"/>
      <c r="D772" s="425"/>
      <c r="E772" s="425"/>
      <c r="F772" s="425"/>
      <c r="G772" s="425"/>
      <c r="H772" s="425"/>
      <c r="I772" s="425"/>
      <c r="J772" s="425"/>
    </row>
    <row r="773" spans="1:10" x14ac:dyDescent="0.2">
      <c r="A773" s="425"/>
      <c r="B773" s="425"/>
      <c r="C773" s="425"/>
      <c r="D773" s="425"/>
      <c r="E773" s="425"/>
      <c r="F773" s="425"/>
      <c r="G773" s="425"/>
      <c r="H773" s="425"/>
      <c r="I773" s="425"/>
      <c r="J773" s="425"/>
    </row>
    <row r="774" spans="1:10" x14ac:dyDescent="0.2">
      <c r="A774" s="425"/>
      <c r="B774" s="425"/>
      <c r="C774" s="425"/>
      <c r="D774" s="425"/>
      <c r="E774" s="425"/>
      <c r="F774" s="425"/>
      <c r="G774" s="425"/>
      <c r="H774" s="425"/>
      <c r="I774" s="425"/>
      <c r="J774" s="425"/>
    </row>
    <row r="775" spans="1:10" x14ac:dyDescent="0.2">
      <c r="A775" s="425"/>
      <c r="B775" s="425"/>
      <c r="C775" s="425"/>
      <c r="D775" s="425"/>
      <c r="E775" s="425"/>
      <c r="F775" s="425"/>
      <c r="G775" s="425"/>
      <c r="H775" s="425"/>
      <c r="I775" s="425"/>
      <c r="J775" s="425"/>
    </row>
    <row r="776" spans="1:10" x14ac:dyDescent="0.2">
      <c r="A776" s="425"/>
      <c r="B776" s="425"/>
      <c r="C776" s="425"/>
      <c r="D776" s="425"/>
      <c r="E776" s="425"/>
      <c r="F776" s="425"/>
      <c r="G776" s="425"/>
      <c r="H776" s="425"/>
      <c r="I776" s="425"/>
      <c r="J776" s="425"/>
    </row>
    <row r="777" spans="1:10" x14ac:dyDescent="0.2">
      <c r="A777" s="425"/>
      <c r="B777" s="425"/>
      <c r="C777" s="425"/>
      <c r="D777" s="425"/>
      <c r="E777" s="425"/>
      <c r="F777" s="425"/>
      <c r="G777" s="425"/>
      <c r="H777" s="425"/>
      <c r="I777" s="425"/>
      <c r="J777" s="425"/>
    </row>
    <row r="778" spans="1:10" x14ac:dyDescent="0.2">
      <c r="A778" s="425"/>
      <c r="B778" s="425"/>
      <c r="C778" s="425"/>
      <c r="D778" s="425"/>
      <c r="E778" s="425"/>
      <c r="F778" s="425"/>
      <c r="G778" s="425"/>
      <c r="H778" s="425"/>
      <c r="I778" s="425"/>
      <c r="J778" s="425"/>
    </row>
    <row r="779" spans="1:10" x14ac:dyDescent="0.2">
      <c r="A779" s="425"/>
      <c r="B779" s="425"/>
      <c r="C779" s="425"/>
      <c r="D779" s="425"/>
      <c r="E779" s="425"/>
      <c r="F779" s="425"/>
      <c r="G779" s="425"/>
      <c r="H779" s="425"/>
      <c r="I779" s="425"/>
      <c r="J779" s="425"/>
    </row>
    <row r="780" spans="1:10" x14ac:dyDescent="0.2">
      <c r="A780" s="425"/>
      <c r="B780" s="425"/>
      <c r="C780" s="425"/>
      <c r="D780" s="425"/>
      <c r="E780" s="425"/>
      <c r="F780" s="425"/>
      <c r="G780" s="425"/>
      <c r="H780" s="425"/>
      <c r="I780" s="425"/>
      <c r="J780" s="425"/>
    </row>
    <row r="781" spans="1:10" x14ac:dyDescent="0.2">
      <c r="A781" s="425"/>
      <c r="B781" s="425"/>
      <c r="C781" s="425"/>
      <c r="D781" s="425"/>
      <c r="E781" s="425"/>
      <c r="F781" s="425"/>
      <c r="G781" s="425"/>
      <c r="H781" s="425"/>
      <c r="I781" s="425"/>
      <c r="J781" s="425"/>
    </row>
    <row r="782" spans="1:10" x14ac:dyDescent="0.2">
      <c r="A782" s="425"/>
      <c r="B782" s="425"/>
      <c r="C782" s="425"/>
      <c r="D782" s="425"/>
      <c r="E782" s="425"/>
      <c r="F782" s="425"/>
      <c r="G782" s="425"/>
      <c r="H782" s="425"/>
      <c r="I782" s="425"/>
      <c r="J782" s="425"/>
    </row>
    <row r="783" spans="1:10" x14ac:dyDescent="0.2">
      <c r="A783" s="425"/>
      <c r="B783" s="425"/>
      <c r="C783" s="425"/>
      <c r="D783" s="425"/>
      <c r="E783" s="425"/>
      <c r="F783" s="425"/>
      <c r="G783" s="425"/>
      <c r="H783" s="425"/>
      <c r="I783" s="425"/>
      <c r="J783" s="425"/>
    </row>
    <row r="784" spans="1:10" x14ac:dyDescent="0.2">
      <c r="A784" s="425"/>
      <c r="B784" s="425"/>
      <c r="C784" s="425"/>
      <c r="D784" s="425"/>
      <c r="E784" s="425"/>
      <c r="F784" s="425"/>
      <c r="G784" s="425"/>
      <c r="H784" s="425"/>
      <c r="I784" s="425"/>
      <c r="J784" s="425"/>
    </row>
    <row r="785" spans="1:10" x14ac:dyDescent="0.2">
      <c r="A785" s="425"/>
      <c r="B785" s="425"/>
      <c r="C785" s="425"/>
      <c r="D785" s="425"/>
      <c r="E785" s="425"/>
      <c r="F785" s="425"/>
      <c r="G785" s="425"/>
      <c r="H785" s="425"/>
      <c r="I785" s="425"/>
      <c r="J785" s="425"/>
    </row>
    <row r="786" spans="1:10" x14ac:dyDescent="0.2">
      <c r="A786" s="425"/>
      <c r="B786" s="425"/>
      <c r="C786" s="425"/>
      <c r="D786" s="425"/>
      <c r="E786" s="425"/>
      <c r="F786" s="425"/>
      <c r="G786" s="425"/>
      <c r="H786" s="425"/>
      <c r="I786" s="425"/>
      <c r="J786" s="425"/>
    </row>
    <row r="787" spans="1:10" x14ac:dyDescent="0.2">
      <c r="A787" s="425"/>
      <c r="B787" s="425"/>
      <c r="C787" s="425"/>
      <c r="D787" s="425"/>
      <c r="E787" s="425"/>
      <c r="F787" s="425"/>
      <c r="G787" s="425"/>
      <c r="H787" s="425"/>
      <c r="I787" s="425"/>
      <c r="J787" s="425"/>
    </row>
    <row r="788" spans="1:10" x14ac:dyDescent="0.2">
      <c r="A788" s="425"/>
      <c r="B788" s="425"/>
      <c r="C788" s="425"/>
      <c r="D788" s="425"/>
      <c r="E788" s="425"/>
      <c r="F788" s="425"/>
      <c r="G788" s="425"/>
      <c r="H788" s="425"/>
      <c r="I788" s="425"/>
      <c r="J788" s="425"/>
    </row>
    <row r="789" spans="1:10" x14ac:dyDescent="0.2">
      <c r="A789" s="425"/>
      <c r="B789" s="425"/>
      <c r="C789" s="425"/>
      <c r="D789" s="425"/>
      <c r="E789" s="425"/>
      <c r="F789" s="425"/>
      <c r="G789" s="425"/>
      <c r="H789" s="425"/>
      <c r="I789" s="425"/>
      <c r="J789" s="425"/>
    </row>
    <row r="790" spans="1:10" x14ac:dyDescent="0.2">
      <c r="A790" s="425"/>
      <c r="B790" s="425"/>
      <c r="C790" s="425"/>
      <c r="D790" s="425"/>
      <c r="E790" s="425"/>
      <c r="F790" s="425"/>
      <c r="G790" s="425"/>
      <c r="H790" s="425"/>
      <c r="I790" s="425"/>
      <c r="J790" s="425"/>
    </row>
    <row r="791" spans="1:10" x14ac:dyDescent="0.2">
      <c r="A791" s="425"/>
      <c r="B791" s="425"/>
      <c r="C791" s="425"/>
      <c r="D791" s="425"/>
      <c r="E791" s="425"/>
      <c r="F791" s="425"/>
      <c r="G791" s="425"/>
      <c r="H791" s="425"/>
      <c r="I791" s="425"/>
      <c r="J791" s="425"/>
    </row>
    <row r="792" spans="1:10" x14ac:dyDescent="0.2">
      <c r="A792" s="425"/>
      <c r="B792" s="425"/>
      <c r="C792" s="425"/>
      <c r="D792" s="425"/>
      <c r="E792" s="425"/>
      <c r="F792" s="425"/>
      <c r="G792" s="425"/>
      <c r="H792" s="425"/>
      <c r="I792" s="425"/>
      <c r="J792" s="425"/>
    </row>
    <row r="793" spans="1:10" x14ac:dyDescent="0.2">
      <c r="A793" s="425"/>
      <c r="B793" s="425"/>
      <c r="C793" s="425"/>
      <c r="D793" s="425"/>
      <c r="E793" s="425"/>
      <c r="F793" s="425"/>
      <c r="G793" s="425"/>
      <c r="H793" s="425"/>
      <c r="I793" s="425"/>
      <c r="J793" s="425"/>
    </row>
    <row r="794" spans="1:10" x14ac:dyDescent="0.2">
      <c r="A794" s="425"/>
      <c r="B794" s="425"/>
      <c r="C794" s="425"/>
      <c r="D794" s="425"/>
      <c r="E794" s="425"/>
      <c r="F794" s="425"/>
      <c r="G794" s="425"/>
      <c r="H794" s="425"/>
      <c r="I794" s="425"/>
      <c r="J794" s="425"/>
    </row>
    <row r="795" spans="1:10" x14ac:dyDescent="0.2">
      <c r="A795" s="425"/>
      <c r="B795" s="425"/>
      <c r="C795" s="425"/>
      <c r="D795" s="425"/>
      <c r="E795" s="425"/>
      <c r="F795" s="425"/>
      <c r="G795" s="425"/>
      <c r="H795" s="425"/>
      <c r="I795" s="425"/>
      <c r="J795" s="425"/>
    </row>
    <row r="796" spans="1:10" x14ac:dyDescent="0.2">
      <c r="A796" s="425"/>
      <c r="B796" s="425"/>
      <c r="C796" s="425"/>
      <c r="D796" s="425"/>
      <c r="E796" s="425"/>
      <c r="F796" s="425"/>
      <c r="G796" s="425"/>
      <c r="H796" s="425"/>
      <c r="I796" s="425"/>
      <c r="J796" s="425"/>
    </row>
    <row r="797" spans="1:10" x14ac:dyDescent="0.2">
      <c r="A797" s="425"/>
      <c r="B797" s="425"/>
      <c r="C797" s="425"/>
      <c r="D797" s="425"/>
      <c r="E797" s="425"/>
      <c r="F797" s="425"/>
      <c r="G797" s="425"/>
      <c r="H797" s="425"/>
      <c r="I797" s="425"/>
      <c r="J797" s="425"/>
    </row>
    <row r="798" spans="1:10" x14ac:dyDescent="0.2">
      <c r="A798" s="425"/>
      <c r="B798" s="425"/>
      <c r="C798" s="425"/>
      <c r="D798" s="425"/>
      <c r="E798" s="425"/>
      <c r="F798" s="425"/>
      <c r="G798" s="425"/>
      <c r="H798" s="425"/>
      <c r="I798" s="425"/>
      <c r="J798" s="425"/>
    </row>
    <row r="799" spans="1:10" x14ac:dyDescent="0.2">
      <c r="A799" s="425"/>
      <c r="B799" s="425"/>
      <c r="C799" s="425"/>
      <c r="D799" s="425"/>
      <c r="E799" s="425"/>
      <c r="F799" s="425"/>
      <c r="G799" s="425"/>
      <c r="H799" s="425"/>
      <c r="I799" s="425"/>
      <c r="J799" s="425"/>
    </row>
    <row r="800" spans="1:10" x14ac:dyDescent="0.2">
      <c r="A800" s="425"/>
      <c r="B800" s="425"/>
      <c r="C800" s="425"/>
      <c r="D800" s="425"/>
      <c r="E800" s="425"/>
      <c r="F800" s="425"/>
      <c r="G800" s="425"/>
      <c r="H800" s="425"/>
      <c r="I800" s="425"/>
      <c r="J800" s="425"/>
    </row>
    <row r="801" spans="1:10" x14ac:dyDescent="0.2">
      <c r="A801" s="425"/>
      <c r="B801" s="425"/>
      <c r="C801" s="425"/>
      <c r="D801" s="425"/>
      <c r="E801" s="425"/>
      <c r="F801" s="425"/>
      <c r="G801" s="425"/>
      <c r="H801" s="425"/>
      <c r="I801" s="425"/>
      <c r="J801" s="425"/>
    </row>
    <row r="802" spans="1:10" x14ac:dyDescent="0.2">
      <c r="A802" s="425"/>
      <c r="B802" s="425"/>
      <c r="C802" s="425"/>
      <c r="D802" s="425"/>
      <c r="E802" s="425"/>
      <c r="F802" s="425"/>
      <c r="G802" s="425"/>
      <c r="H802" s="425"/>
      <c r="I802" s="425"/>
      <c r="J802" s="425"/>
    </row>
    <row r="803" spans="1:10" x14ac:dyDescent="0.2">
      <c r="A803" s="425"/>
      <c r="B803" s="425"/>
      <c r="C803" s="425"/>
      <c r="D803" s="425"/>
      <c r="E803" s="425"/>
      <c r="F803" s="425"/>
      <c r="G803" s="425"/>
      <c r="H803" s="425"/>
      <c r="I803" s="425"/>
      <c r="J803" s="425"/>
    </row>
    <row r="804" spans="1:10" x14ac:dyDescent="0.2">
      <c r="A804" s="425"/>
      <c r="B804" s="425"/>
      <c r="C804" s="425"/>
      <c r="D804" s="425"/>
      <c r="E804" s="425"/>
      <c r="F804" s="425"/>
      <c r="G804" s="425"/>
      <c r="H804" s="425"/>
      <c r="I804" s="425"/>
      <c r="J804" s="425"/>
    </row>
    <row r="805" spans="1:10" x14ac:dyDescent="0.2">
      <c r="A805" s="425"/>
      <c r="B805" s="425"/>
      <c r="C805" s="425"/>
      <c r="D805" s="425"/>
      <c r="E805" s="425"/>
      <c r="F805" s="425"/>
      <c r="G805" s="425"/>
      <c r="H805" s="425"/>
      <c r="I805" s="425"/>
      <c r="J805" s="425"/>
    </row>
    <row r="806" spans="1:10" x14ac:dyDescent="0.2">
      <c r="A806" s="425"/>
      <c r="B806" s="425"/>
      <c r="C806" s="425"/>
      <c r="D806" s="425"/>
      <c r="E806" s="425"/>
      <c r="F806" s="425"/>
      <c r="G806" s="425"/>
      <c r="H806" s="425"/>
      <c r="I806" s="425"/>
      <c r="J806" s="425"/>
    </row>
    <row r="807" spans="1:10" x14ac:dyDescent="0.2">
      <c r="A807" s="425"/>
      <c r="B807" s="425"/>
      <c r="C807" s="425"/>
      <c r="D807" s="425"/>
      <c r="E807" s="425"/>
      <c r="F807" s="425"/>
      <c r="G807" s="425"/>
      <c r="H807" s="425"/>
      <c r="I807" s="425"/>
      <c r="J807" s="425"/>
    </row>
    <row r="808" spans="1:10" x14ac:dyDescent="0.2">
      <c r="A808" s="425"/>
      <c r="B808" s="425"/>
      <c r="C808" s="425"/>
      <c r="D808" s="425"/>
      <c r="E808" s="425"/>
      <c r="F808" s="425"/>
      <c r="G808" s="425"/>
      <c r="H808" s="425"/>
      <c r="I808" s="425"/>
      <c r="J808" s="425"/>
    </row>
    <row r="809" spans="1:10" x14ac:dyDescent="0.2">
      <c r="A809" s="425"/>
      <c r="B809" s="425"/>
      <c r="C809" s="425"/>
      <c r="D809" s="425"/>
      <c r="E809" s="425"/>
      <c r="F809" s="425"/>
      <c r="G809" s="425"/>
      <c r="H809" s="425"/>
      <c r="I809" s="425"/>
      <c r="J809" s="425"/>
    </row>
    <row r="810" spans="1:10" x14ac:dyDescent="0.2">
      <c r="A810" s="425"/>
      <c r="B810" s="425"/>
      <c r="C810" s="425"/>
      <c r="D810" s="425"/>
      <c r="E810" s="425"/>
      <c r="F810" s="425"/>
      <c r="G810" s="425"/>
      <c r="H810" s="425"/>
      <c r="I810" s="425"/>
      <c r="J810" s="425"/>
    </row>
    <row r="811" spans="1:10" x14ac:dyDescent="0.2">
      <c r="A811" s="425"/>
      <c r="B811" s="425"/>
      <c r="C811" s="425"/>
      <c r="D811" s="425"/>
      <c r="E811" s="425"/>
      <c r="F811" s="425"/>
      <c r="G811" s="425"/>
      <c r="H811" s="425"/>
      <c r="I811" s="425"/>
      <c r="J811" s="425"/>
    </row>
    <row r="812" spans="1:10" x14ac:dyDescent="0.2">
      <c r="A812" s="425"/>
      <c r="B812" s="425"/>
      <c r="C812" s="425"/>
      <c r="D812" s="425"/>
      <c r="E812" s="425"/>
      <c r="F812" s="425"/>
      <c r="G812" s="425"/>
      <c r="H812" s="425"/>
      <c r="I812" s="425"/>
      <c r="J812" s="425"/>
    </row>
    <row r="813" spans="1:10" x14ac:dyDescent="0.2">
      <c r="A813" s="425"/>
      <c r="B813" s="425"/>
      <c r="C813" s="425"/>
      <c r="D813" s="425"/>
      <c r="E813" s="425"/>
      <c r="F813" s="425"/>
      <c r="G813" s="425"/>
      <c r="H813" s="425"/>
      <c r="I813" s="425"/>
      <c r="J813" s="425"/>
    </row>
    <row r="814" spans="1:10" x14ac:dyDescent="0.2">
      <c r="A814" s="425"/>
      <c r="B814" s="425"/>
      <c r="C814" s="425"/>
      <c r="D814" s="425"/>
      <c r="E814" s="425"/>
      <c r="F814" s="425"/>
      <c r="G814" s="425"/>
      <c r="H814" s="425"/>
      <c r="I814" s="425"/>
      <c r="J814" s="425"/>
    </row>
    <row r="815" spans="1:10" x14ac:dyDescent="0.2">
      <c r="A815" s="425"/>
      <c r="B815" s="425"/>
      <c r="C815" s="425"/>
      <c r="D815" s="425"/>
      <c r="E815" s="425"/>
      <c r="F815" s="425"/>
      <c r="G815" s="425"/>
      <c r="H815" s="425"/>
      <c r="I815" s="425"/>
      <c r="J815" s="425"/>
    </row>
    <row r="816" spans="1:10" x14ac:dyDescent="0.2">
      <c r="A816" s="425"/>
      <c r="B816" s="425"/>
      <c r="C816" s="425"/>
      <c r="D816" s="425"/>
      <c r="E816" s="425"/>
      <c r="F816" s="425"/>
      <c r="G816" s="425"/>
      <c r="H816" s="425"/>
      <c r="I816" s="425"/>
      <c r="J816" s="425"/>
    </row>
    <row r="817" spans="1:10" x14ac:dyDescent="0.2">
      <c r="A817" s="425"/>
      <c r="B817" s="425"/>
      <c r="C817" s="425"/>
      <c r="D817" s="425"/>
      <c r="E817" s="425"/>
      <c r="F817" s="425"/>
      <c r="G817" s="425"/>
      <c r="H817" s="425"/>
      <c r="I817" s="425"/>
      <c r="J817" s="425"/>
    </row>
    <row r="818" spans="1:10" x14ac:dyDescent="0.2">
      <c r="A818" s="425"/>
      <c r="B818" s="425"/>
      <c r="C818" s="425"/>
      <c r="D818" s="425"/>
      <c r="E818" s="425"/>
      <c r="F818" s="425"/>
      <c r="G818" s="425"/>
      <c r="H818" s="425"/>
      <c r="I818" s="425"/>
      <c r="J818" s="425"/>
    </row>
  </sheetData>
  <mergeCells count="419">
    <mergeCell ref="A218:B218"/>
    <mergeCell ref="A227:B227"/>
    <mergeCell ref="A130:B130"/>
    <mergeCell ref="A224:B224"/>
    <mergeCell ref="A229:B229"/>
    <mergeCell ref="A230:B230"/>
    <mergeCell ref="A228:B228"/>
    <mergeCell ref="A204:B204"/>
    <mergeCell ref="B179:D179"/>
    <mergeCell ref="B176:D176"/>
    <mergeCell ref="A180:D180"/>
    <mergeCell ref="A192:B192"/>
    <mergeCell ref="A193:B193"/>
    <mergeCell ref="A194:B194"/>
    <mergeCell ref="A197:B197"/>
    <mergeCell ref="A198:B198"/>
    <mergeCell ref="A187:B187"/>
    <mergeCell ref="B177:D177"/>
    <mergeCell ref="B178:D178"/>
    <mergeCell ref="A190:B190"/>
    <mergeCell ref="A201:B201"/>
    <mergeCell ref="A202:B202"/>
    <mergeCell ref="A203:B203"/>
    <mergeCell ref="A225:B225"/>
    <mergeCell ref="A367:B367"/>
    <mergeCell ref="B394:D394"/>
    <mergeCell ref="A376:B376"/>
    <mergeCell ref="A385:E385"/>
    <mergeCell ref="A382:B382"/>
    <mergeCell ref="A392:I392"/>
    <mergeCell ref="A373:D373"/>
    <mergeCell ref="A366:B366"/>
    <mergeCell ref="A368:B368"/>
    <mergeCell ref="F394:H394"/>
    <mergeCell ref="A383:B383"/>
    <mergeCell ref="A377:B377"/>
    <mergeCell ref="A394:A395"/>
    <mergeCell ref="A380:E380"/>
    <mergeCell ref="A504:D504"/>
    <mergeCell ref="A505:D505"/>
    <mergeCell ref="A443:B443"/>
    <mergeCell ref="A310:B310"/>
    <mergeCell ref="A311:B311"/>
    <mergeCell ref="A349:B349"/>
    <mergeCell ref="A236:B236"/>
    <mergeCell ref="A300:B300"/>
    <mergeCell ref="B262:E262"/>
    <mergeCell ref="B254:E254"/>
    <mergeCell ref="A332:B332"/>
    <mergeCell ref="A317:B317"/>
    <mergeCell ref="A244:B244"/>
    <mergeCell ref="A275:B275"/>
    <mergeCell ref="A284:B284"/>
    <mergeCell ref="A242:B242"/>
    <mergeCell ref="A277:B277"/>
    <mergeCell ref="A278:B278"/>
    <mergeCell ref="A301:B301"/>
    <mergeCell ref="A330:B330"/>
    <mergeCell ref="A331:B331"/>
    <mergeCell ref="A308:B308"/>
    <mergeCell ref="A285:B285"/>
    <mergeCell ref="A273:E273"/>
    <mergeCell ref="A415:C415"/>
    <mergeCell ref="A445:B445"/>
    <mergeCell ref="A446:B446"/>
    <mergeCell ref="A447:B447"/>
    <mergeCell ref="A448:B448"/>
    <mergeCell ref="A420:B420"/>
    <mergeCell ref="A426:B426"/>
    <mergeCell ref="A618:C618"/>
    <mergeCell ref="A606:D606"/>
    <mergeCell ref="A608:D608"/>
    <mergeCell ref="A428:B428"/>
    <mergeCell ref="A429:B429"/>
    <mergeCell ref="A424:B424"/>
    <mergeCell ref="A430:B430"/>
    <mergeCell ref="A554:B554"/>
    <mergeCell ref="A605:D605"/>
    <mergeCell ref="A611:D611"/>
    <mergeCell ref="A612:D612"/>
    <mergeCell ref="A592:D592"/>
    <mergeCell ref="A553:B553"/>
    <mergeCell ref="A597:D597"/>
    <mergeCell ref="A602:D602"/>
    <mergeCell ref="A556:B556"/>
    <mergeCell ref="A559:C559"/>
    <mergeCell ref="A499:D499"/>
    <mergeCell ref="A503:D503"/>
    <mergeCell ref="A437:B437"/>
    <mergeCell ref="A427:B427"/>
    <mergeCell ref="C436:D436"/>
    <mergeCell ref="A436:B436"/>
    <mergeCell ref="A441:C441"/>
    <mergeCell ref="A440:D440"/>
    <mergeCell ref="A417:B417"/>
    <mergeCell ref="A418:B418"/>
    <mergeCell ref="A419:B419"/>
    <mergeCell ref="A444:B444"/>
    <mergeCell ref="A482:B482"/>
    <mergeCell ref="C482:D482"/>
    <mergeCell ref="A483:B483"/>
    <mergeCell ref="C483:D483"/>
    <mergeCell ref="A425:B425"/>
    <mergeCell ref="A481:E481"/>
    <mergeCell ref="A358:B358"/>
    <mergeCell ref="A359:B359"/>
    <mergeCell ref="A364:B364"/>
    <mergeCell ref="A365:B365"/>
    <mergeCell ref="A343:B343"/>
    <mergeCell ref="A344:B344"/>
    <mergeCell ref="A354:E354"/>
    <mergeCell ref="A345:B345"/>
    <mergeCell ref="A346:B346"/>
    <mergeCell ref="A362:B362"/>
    <mergeCell ref="A357:B357"/>
    <mergeCell ref="A348:B348"/>
    <mergeCell ref="A363:B363"/>
    <mergeCell ref="A347:B347"/>
    <mergeCell ref="A356:B356"/>
    <mergeCell ref="A360:B360"/>
    <mergeCell ref="A208:B208"/>
    <mergeCell ref="A211:B211"/>
    <mergeCell ref="D252:E252"/>
    <mergeCell ref="B252:C252"/>
    <mergeCell ref="A276:B276"/>
    <mergeCell ref="A279:B279"/>
    <mergeCell ref="A221:E221"/>
    <mergeCell ref="A336:B336"/>
    <mergeCell ref="A337:B337"/>
    <mergeCell ref="A297:B297"/>
    <mergeCell ref="A298:B298"/>
    <mergeCell ref="A296:B296"/>
    <mergeCell ref="A231:B231"/>
    <mergeCell ref="A239:D239"/>
    <mergeCell ref="A232:B232"/>
    <mergeCell ref="A241:B241"/>
    <mergeCell ref="A233:B233"/>
    <mergeCell ref="A234:B234"/>
    <mergeCell ref="A250:E250"/>
    <mergeCell ref="A243:B243"/>
    <mergeCell ref="A235:B235"/>
    <mergeCell ref="A281:B281"/>
    <mergeCell ref="A282:B282"/>
    <mergeCell ref="A280:B280"/>
    <mergeCell ref="A339:B339"/>
    <mergeCell ref="A342:B342"/>
    <mergeCell ref="A335:B335"/>
    <mergeCell ref="A341:B341"/>
    <mergeCell ref="G326:H326"/>
    <mergeCell ref="G327:H327"/>
    <mergeCell ref="G328:H328"/>
    <mergeCell ref="A328:B328"/>
    <mergeCell ref="A333:B333"/>
    <mergeCell ref="A334:B334"/>
    <mergeCell ref="A326:B326"/>
    <mergeCell ref="A327:B327"/>
    <mergeCell ref="A329:B329"/>
    <mergeCell ref="A338:B338"/>
    <mergeCell ref="A340:B340"/>
    <mergeCell ref="A205:B205"/>
    <mergeCell ref="A217:B217"/>
    <mergeCell ref="A210:B210"/>
    <mergeCell ref="A212:B212"/>
    <mergeCell ref="A321:C321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316:B316"/>
    <mergeCell ref="A314:B314"/>
    <mergeCell ref="A223:B223"/>
    <mergeCell ref="A214:B214"/>
    <mergeCell ref="A215:B215"/>
    <mergeCell ref="A216:B216"/>
    <mergeCell ref="A213:B213"/>
    <mergeCell ref="A299:B299"/>
    <mergeCell ref="A309:B309"/>
    <mergeCell ref="A286:D286"/>
    <mergeCell ref="A283:B283"/>
    <mergeCell ref="B175:D175"/>
    <mergeCell ref="A68:B68"/>
    <mergeCell ref="A63:B63"/>
    <mergeCell ref="A64:B64"/>
    <mergeCell ref="A67:B67"/>
    <mergeCell ref="A110:C110"/>
    <mergeCell ref="A119:C119"/>
    <mergeCell ref="A102:C102"/>
    <mergeCell ref="A65:B65"/>
    <mergeCell ref="A76:E76"/>
    <mergeCell ref="A171:I171"/>
    <mergeCell ref="A173:D174"/>
    <mergeCell ref="E173:E174"/>
    <mergeCell ref="F173:H173"/>
    <mergeCell ref="I173:I174"/>
    <mergeCell ref="A126:D126"/>
    <mergeCell ref="A128:B128"/>
    <mergeCell ref="A109:G109"/>
    <mergeCell ref="G111:I111"/>
    <mergeCell ref="B111:F111"/>
    <mergeCell ref="A131:B131"/>
    <mergeCell ref="A129:B129"/>
    <mergeCell ref="A163:B163"/>
    <mergeCell ref="A135:B135"/>
    <mergeCell ref="D4:E4"/>
    <mergeCell ref="A6:I6"/>
    <mergeCell ref="A56:B56"/>
    <mergeCell ref="C40:C42"/>
    <mergeCell ref="A57:B57"/>
    <mergeCell ref="A58:B58"/>
    <mergeCell ref="A53:B53"/>
    <mergeCell ref="A43:C43"/>
    <mergeCell ref="A47:B47"/>
    <mergeCell ref="A48:B48"/>
    <mergeCell ref="A49:B49"/>
    <mergeCell ref="A40:B42"/>
    <mergeCell ref="A45:B45"/>
    <mergeCell ref="A46:B46"/>
    <mergeCell ref="A51:B51"/>
    <mergeCell ref="B7:G7"/>
    <mergeCell ref="A8:A9"/>
    <mergeCell ref="B8:B9"/>
    <mergeCell ref="C8:C9"/>
    <mergeCell ref="D8:D9"/>
    <mergeCell ref="E8:E9"/>
    <mergeCell ref="F8:F9"/>
    <mergeCell ref="G8:G9"/>
    <mergeCell ref="A54:B54"/>
    <mergeCell ref="A59:B59"/>
    <mergeCell ref="A5:I5"/>
    <mergeCell ref="A153:I153"/>
    <mergeCell ref="A155:B155"/>
    <mergeCell ref="A162:B162"/>
    <mergeCell ref="A156:B156"/>
    <mergeCell ref="A44:B44"/>
    <mergeCell ref="A50:B50"/>
    <mergeCell ref="A120:C120"/>
    <mergeCell ref="A55:B55"/>
    <mergeCell ref="A62:B62"/>
    <mergeCell ref="A60:B60"/>
    <mergeCell ref="A133:B133"/>
    <mergeCell ref="A111:A112"/>
    <mergeCell ref="A134:B134"/>
    <mergeCell ref="A132:B132"/>
    <mergeCell ref="A127:C127"/>
    <mergeCell ref="H8:H9"/>
    <mergeCell ref="I8:I9"/>
    <mergeCell ref="A10:I10"/>
    <mergeCell ref="A20:I20"/>
    <mergeCell ref="A30:I30"/>
    <mergeCell ref="A35:I35"/>
    <mergeCell ref="A94:E94"/>
    <mergeCell ref="A185:G185"/>
    <mergeCell ref="A195:B195"/>
    <mergeCell ref="A188:B188"/>
    <mergeCell ref="A226:B226"/>
    <mergeCell ref="A324:C324"/>
    <mergeCell ref="A511:D511"/>
    <mergeCell ref="A512:D512"/>
    <mergeCell ref="A513:D513"/>
    <mergeCell ref="A510:D510"/>
    <mergeCell ref="A422:B422"/>
    <mergeCell ref="A199:B199"/>
    <mergeCell ref="C437:D437"/>
    <mergeCell ref="A506:D506"/>
    <mergeCell ref="A507:D507"/>
    <mergeCell ref="A508:D508"/>
    <mergeCell ref="A500:D500"/>
    <mergeCell ref="A501:D501"/>
    <mergeCell ref="A502:D502"/>
    <mergeCell ref="A496:D496"/>
    <mergeCell ref="A497:D497"/>
    <mergeCell ref="A498:D498"/>
    <mergeCell ref="A423:B423"/>
    <mergeCell ref="A209:B209"/>
    <mergeCell ref="A312:B312"/>
    <mergeCell ref="A514:D514"/>
    <mergeCell ref="A515:D515"/>
    <mergeCell ref="A421:B421"/>
    <mergeCell ref="A516:D516"/>
    <mergeCell ref="A509:D509"/>
    <mergeCell ref="A189:B189"/>
    <mergeCell ref="A200:B200"/>
    <mergeCell ref="A196:B196"/>
    <mergeCell ref="A206:B206"/>
    <mergeCell ref="A207:B207"/>
    <mergeCell ref="A302:B302"/>
    <mergeCell ref="A303:B303"/>
    <mergeCell ref="A304:B304"/>
    <mergeCell ref="A305:B305"/>
    <mergeCell ref="A306:B306"/>
    <mergeCell ref="A307:B307"/>
    <mergeCell ref="A315:B315"/>
    <mergeCell ref="A361:B361"/>
    <mergeCell ref="A369:B369"/>
    <mergeCell ref="A370:B370"/>
    <mergeCell ref="A375:B375"/>
    <mergeCell ref="A191:B191"/>
    <mergeCell ref="A313:B313"/>
    <mergeCell ref="A318:B318"/>
    <mergeCell ref="A517:D517"/>
    <mergeCell ref="A518:D518"/>
    <mergeCell ref="A519:D519"/>
    <mergeCell ref="A520:D520"/>
    <mergeCell ref="A521:D521"/>
    <mergeCell ref="A522:D522"/>
    <mergeCell ref="A523:D523"/>
    <mergeCell ref="A524:D524"/>
    <mergeCell ref="A525:D525"/>
    <mergeCell ref="A593:D593"/>
    <mergeCell ref="A609:D609"/>
    <mergeCell ref="A594:D594"/>
    <mergeCell ref="A575:D575"/>
    <mergeCell ref="A590:D590"/>
    <mergeCell ref="A527:D527"/>
    <mergeCell ref="A528:D528"/>
    <mergeCell ref="A533:D533"/>
    <mergeCell ref="A529:D529"/>
    <mergeCell ref="A581:D581"/>
    <mergeCell ref="A568:D568"/>
    <mergeCell ref="A567:D567"/>
    <mergeCell ref="A585:D585"/>
    <mergeCell ref="A571:D571"/>
    <mergeCell ref="A530:D530"/>
    <mergeCell ref="A531:D531"/>
    <mergeCell ref="A544:B544"/>
    <mergeCell ref="C544:C545"/>
    <mergeCell ref="A536:D536"/>
    <mergeCell ref="A576:D576"/>
    <mergeCell ref="A577:D577"/>
    <mergeCell ref="A569:D569"/>
    <mergeCell ref="A573:D573"/>
    <mergeCell ref="A101:D101"/>
    <mergeCell ref="A390:I390"/>
    <mergeCell ref="A588:D588"/>
    <mergeCell ref="A620:D620"/>
    <mergeCell ref="A623:D623"/>
    <mergeCell ref="A624:D624"/>
    <mergeCell ref="A604:D604"/>
    <mergeCell ref="A546:B546"/>
    <mergeCell ref="A547:B547"/>
    <mergeCell ref="A610:D610"/>
    <mergeCell ref="A607:D607"/>
    <mergeCell ref="A613:D613"/>
    <mergeCell ref="A614:D614"/>
    <mergeCell ref="A615:D615"/>
    <mergeCell ref="A586:D586"/>
    <mergeCell ref="A584:D584"/>
    <mergeCell ref="A589:D589"/>
    <mergeCell ref="A587:D587"/>
    <mergeCell ref="A603:D603"/>
    <mergeCell ref="A595:D595"/>
    <mergeCell ref="A596:D596"/>
    <mergeCell ref="A572:D572"/>
    <mergeCell ref="A591:D591"/>
    <mergeCell ref="A578:D578"/>
    <mergeCell ref="C691:D691"/>
    <mergeCell ref="A642:B642"/>
    <mergeCell ref="A643:B643"/>
    <mergeCell ref="A644:B644"/>
    <mergeCell ref="A645:B645"/>
    <mergeCell ref="A646:B646"/>
    <mergeCell ref="A647:B647"/>
    <mergeCell ref="A648:B648"/>
    <mergeCell ref="C690:D690"/>
    <mergeCell ref="A655:B655"/>
    <mergeCell ref="A653:D653"/>
    <mergeCell ref="A656:B656"/>
    <mergeCell ref="C692:D692"/>
    <mergeCell ref="F692:G692"/>
    <mergeCell ref="A479:I479"/>
    <mergeCell ref="A494:C494"/>
    <mergeCell ref="D544:D545"/>
    <mergeCell ref="F691:G691"/>
    <mergeCell ref="A651:F651"/>
    <mergeCell ref="C640:F640"/>
    <mergeCell ref="A627:D627"/>
    <mergeCell ref="A631:D631"/>
    <mergeCell ref="A638:F638"/>
    <mergeCell ref="A583:D583"/>
    <mergeCell ref="A628:D628"/>
    <mergeCell ref="A629:D629"/>
    <mergeCell ref="A630:D630"/>
    <mergeCell ref="A625:D625"/>
    <mergeCell ref="A566:D566"/>
    <mergeCell ref="A570:D570"/>
    <mergeCell ref="A626:D626"/>
    <mergeCell ref="A621:D621"/>
    <mergeCell ref="A622:D622"/>
    <mergeCell ref="A640:B641"/>
    <mergeCell ref="A539:D539"/>
    <mergeCell ref="A542:D542"/>
    <mergeCell ref="F3:J3"/>
    <mergeCell ref="A574:D574"/>
    <mergeCell ref="A545:B545"/>
    <mergeCell ref="A561:D561"/>
    <mergeCell ref="A562:D562"/>
    <mergeCell ref="A565:D565"/>
    <mergeCell ref="A52:C52"/>
    <mergeCell ref="A61:C61"/>
    <mergeCell ref="A555:B555"/>
    <mergeCell ref="A551:B551"/>
    <mergeCell ref="A66:C66"/>
    <mergeCell ref="A548:B548"/>
    <mergeCell ref="A549:B549"/>
    <mergeCell ref="A550:B550"/>
    <mergeCell ref="A564:D564"/>
    <mergeCell ref="A532:D532"/>
    <mergeCell ref="A537:D537"/>
    <mergeCell ref="A540:D540"/>
    <mergeCell ref="A563:D563"/>
    <mergeCell ref="A552:B552"/>
    <mergeCell ref="A534:D534"/>
    <mergeCell ref="A535:D535"/>
    <mergeCell ref="A538:D538"/>
    <mergeCell ref="A526:D526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&amp;C&amp;"-,Standardowy"Urząd Dzielnicy Bemowo m.st. Warszawy
Informacja dodatkowa do sprawozdania finansowego za rok obrotowy zakończony 31 grudnia 2022r.
II. Dodatkowe informacje i objaśnienia</oddHeader>
    <oddFooter>&amp;CWprowadzenie oraz dodatkowe  informacje i objaśnienia stanowią integralną część sprawozdania finansowego</oddFooter>
  </headerFooter>
  <rowBreaks count="23" manualBreakCount="23">
    <brk id="37" max="16383" man="1"/>
    <brk id="73" max="16383" man="1"/>
    <brk id="99" max="8" man="1"/>
    <brk id="123" max="16383" man="1"/>
    <brk id="152" max="8" man="1"/>
    <brk id="183" max="16383" man="1"/>
    <brk id="220" max="16383" man="1"/>
    <brk id="249" max="16383" man="1"/>
    <brk id="272" max="16383" man="1"/>
    <brk id="285" max="16383" man="1"/>
    <brk id="322" max="16383" man="1"/>
    <brk id="352" max="16383" man="1"/>
    <brk id="389" max="16383" man="1"/>
    <brk id="413" max="16383" man="1"/>
    <brk id="439" max="16383" man="1"/>
    <brk id="450" max="16383" man="1"/>
    <brk id="492" max="8" man="1"/>
    <brk id="540" max="16383" man="1"/>
    <brk id="558" max="16383" man="1"/>
    <brk id="579" max="16383" man="1"/>
    <brk id="598" max="16383" man="1"/>
    <brk id="636" max="16383" man="1"/>
    <brk id="6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Bilans</vt:lpstr>
      <vt:lpstr>RZiS</vt:lpstr>
      <vt:lpstr>Fundusz</vt:lpstr>
      <vt:lpstr>Załącznik 21</vt:lpstr>
      <vt:lpstr>Bilans!Obszar_wydruku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Załaczniki 1-19 i 21-23 do Zasad obiegu oraz kontroli sprawozdań budżetowych, sprawozdań w zakresie operacji finansowych i sprawozdań  finansowych w Urzędzie m.st. Warszawy i  jednostkach organizacyjnych m.st. Warszawy</dc:title>
  <dc:creator>atyrakowska</dc:creator>
  <cp:lastModifiedBy>Wyrębek Dorota</cp:lastModifiedBy>
  <cp:lastPrinted>2023-03-21T11:45:55Z</cp:lastPrinted>
  <dcterms:created xsi:type="dcterms:W3CDTF">2005-12-16T09:59:57Z</dcterms:created>
  <dcterms:modified xsi:type="dcterms:W3CDTF">2023-05-08T12:35:08Z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Załaczniki nr 1 - 49.xls</vt:lpwstr>
  </property>
</Properties>
</file>