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bursa\Desktop\BILANS\BILANS 2020\BIP\"/>
    </mc:Choice>
  </mc:AlternateContent>
  <bookViews>
    <workbookView xWindow="0" yWindow="0" windowWidth="28800" windowHeight="14235" activeTab="3"/>
  </bookViews>
  <sheets>
    <sheet name="BILANS FORMUŁY" sheetId="2" r:id="rId1"/>
    <sheet name="RZiS FORMUŁY" sheetId="3" r:id="rId2"/>
    <sheet name="ZZwFJ" sheetId="4" r:id="rId3"/>
    <sheet name="NOTY" sheetId="5" r:id="rId4"/>
  </sheets>
  <externalReferences>
    <externalReference r:id="rId5"/>
    <externalReference r:id="rId6"/>
  </externalReferences>
  <definedNames>
    <definedName name="_xlnm.Print_Area" localSheetId="0">'BILANS FORMUŁY'!$A$1:$F$53</definedName>
    <definedName name="_xlnm.Print_Area" localSheetId="3">NOTY!$A$1:$K$679</definedName>
    <definedName name="_xlnm.Print_Area" localSheetId="1">'RZiS FORMUŁY'!$A$1:$D$56</definedName>
    <definedName name="_xlnm.Print_Area" localSheetId="2">ZZwFJ!$A$1:$H$38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9" i="5" l="1"/>
  <c r="F635" i="5" s="1"/>
  <c r="E629" i="5"/>
  <c r="E635" i="5" s="1"/>
  <c r="D629" i="5"/>
  <c r="D635" i="5" s="1"/>
  <c r="C629" i="5"/>
  <c r="C635" i="5" s="1"/>
  <c r="F614" i="5"/>
  <c r="F609" i="5"/>
  <c r="E609" i="5"/>
  <c r="F606" i="5"/>
  <c r="F618" i="5" s="1"/>
  <c r="E606" i="5"/>
  <c r="E618" i="5" s="1"/>
  <c r="F595" i="5"/>
  <c r="E595" i="5"/>
  <c r="F593" i="5"/>
  <c r="E593" i="5"/>
  <c r="F591" i="5"/>
  <c r="F590" i="5" s="1"/>
  <c r="F600" i="5" s="1"/>
  <c r="E590" i="5"/>
  <c r="F587" i="5"/>
  <c r="E587" i="5"/>
  <c r="E600" i="5" s="1"/>
  <c r="F580" i="5"/>
  <c r="F578" i="5"/>
  <c r="F575" i="5"/>
  <c r="E575" i="5"/>
  <c r="F573" i="5"/>
  <c r="E573" i="5"/>
  <c r="F570" i="5"/>
  <c r="F568" i="5" s="1"/>
  <c r="F581" i="5" s="1"/>
  <c r="E570" i="5"/>
  <c r="E568" i="5" s="1"/>
  <c r="E581" i="5" s="1"/>
  <c r="F556" i="5"/>
  <c r="E556" i="5"/>
  <c r="F550" i="5"/>
  <c r="E550" i="5"/>
  <c r="E561" i="5" s="1"/>
  <c r="F545" i="5"/>
  <c r="F561" i="5" s="1"/>
  <c r="E545" i="5"/>
  <c r="D539" i="5"/>
  <c r="C539" i="5"/>
  <c r="F508" i="5"/>
  <c r="E508" i="5"/>
  <c r="E493" i="5" s="1"/>
  <c r="F505" i="5"/>
  <c r="E505" i="5"/>
  <c r="F502" i="5"/>
  <c r="E502" i="5"/>
  <c r="F494" i="5"/>
  <c r="E494" i="5"/>
  <c r="F493" i="5"/>
  <c r="F480" i="5"/>
  <c r="F523" i="5" s="1"/>
  <c r="E480" i="5"/>
  <c r="E523" i="5" s="1"/>
  <c r="C455" i="5"/>
  <c r="B455" i="5"/>
  <c r="C450" i="5"/>
  <c r="B450" i="5"/>
  <c r="C449" i="5"/>
  <c r="B449" i="5"/>
  <c r="C444" i="5"/>
  <c r="B444" i="5"/>
  <c r="C439" i="5"/>
  <c r="C438" i="5" s="1"/>
  <c r="B439" i="5"/>
  <c r="B438" i="5" s="1"/>
  <c r="D407" i="5"/>
  <c r="D405" i="5"/>
  <c r="D401" i="5"/>
  <c r="C401" i="5"/>
  <c r="C400" i="5" s="1"/>
  <c r="C409" i="5" s="1"/>
  <c r="E391" i="5"/>
  <c r="K391" i="5" s="1"/>
  <c r="E390" i="5"/>
  <c r="K390" i="5" s="1"/>
  <c r="E389" i="5"/>
  <c r="K389" i="5" s="1"/>
  <c r="E388" i="5"/>
  <c r="K388" i="5" s="1"/>
  <c r="E387" i="5"/>
  <c r="K387" i="5" s="1"/>
  <c r="J386" i="5"/>
  <c r="I386" i="5"/>
  <c r="H386" i="5"/>
  <c r="G386" i="5"/>
  <c r="F386" i="5"/>
  <c r="D386" i="5"/>
  <c r="C386" i="5"/>
  <c r="B386" i="5"/>
  <c r="E385" i="5"/>
  <c r="K385" i="5" s="1"/>
  <c r="E384" i="5"/>
  <c r="K384" i="5" s="1"/>
  <c r="E383" i="5"/>
  <c r="K383" i="5" s="1"/>
  <c r="J382" i="5"/>
  <c r="J392" i="5" s="1"/>
  <c r="I382" i="5"/>
  <c r="I392" i="5" s="1"/>
  <c r="H382" i="5"/>
  <c r="H392" i="5" s="1"/>
  <c r="G382" i="5"/>
  <c r="G392" i="5" s="1"/>
  <c r="F382" i="5"/>
  <c r="F392" i="5" s="1"/>
  <c r="D382" i="5"/>
  <c r="D392" i="5" s="1"/>
  <c r="C382" i="5"/>
  <c r="C392" i="5" s="1"/>
  <c r="B382" i="5"/>
  <c r="B392" i="5" s="1"/>
  <c r="E381" i="5"/>
  <c r="D362" i="5"/>
  <c r="C362" i="5"/>
  <c r="D350" i="5"/>
  <c r="C350" i="5"/>
  <c r="D342" i="5"/>
  <c r="D355" i="5" s="1"/>
  <c r="C342" i="5"/>
  <c r="C355" i="5" s="1"/>
  <c r="C334" i="5"/>
  <c r="D333" i="5"/>
  <c r="D323" i="5"/>
  <c r="C323" i="5"/>
  <c r="D322" i="5"/>
  <c r="D312" i="5" s="1"/>
  <c r="D334" i="5" s="1"/>
  <c r="C312" i="5"/>
  <c r="C303" i="5"/>
  <c r="D282" i="5"/>
  <c r="D303" i="5" s="1"/>
  <c r="C282" i="5"/>
  <c r="D268" i="5"/>
  <c r="C268" i="5"/>
  <c r="E253" i="5"/>
  <c r="D253" i="5"/>
  <c r="C253" i="5"/>
  <c r="B253" i="5"/>
  <c r="E245" i="5"/>
  <c r="D245" i="5"/>
  <c r="C245" i="5"/>
  <c r="B245" i="5"/>
  <c r="D231" i="5"/>
  <c r="C231" i="5"/>
  <c r="D219" i="5"/>
  <c r="C219" i="5"/>
  <c r="D215" i="5"/>
  <c r="D223" i="5" s="1"/>
  <c r="C215" i="5"/>
  <c r="C223" i="5" s="1"/>
  <c r="D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 s="1"/>
  <c r="F183" i="5"/>
  <c r="F204" i="5" s="1"/>
  <c r="E183" i="5"/>
  <c r="E204" i="5" s="1"/>
  <c r="D183" i="5"/>
  <c r="C183" i="5"/>
  <c r="C204" i="5" s="1"/>
  <c r="G182" i="5"/>
  <c r="G181" i="5"/>
  <c r="G180" i="5"/>
  <c r="G179" i="5"/>
  <c r="G178" i="5"/>
  <c r="G177" i="5"/>
  <c r="G176" i="5"/>
  <c r="G175" i="5"/>
  <c r="G174" i="5"/>
  <c r="G204" i="5" s="1"/>
  <c r="G165" i="5"/>
  <c r="E165" i="5"/>
  <c r="I164" i="5"/>
  <c r="I163" i="5"/>
  <c r="H162" i="5"/>
  <c r="H165" i="5" s="1"/>
  <c r="F162" i="5"/>
  <c r="F165" i="5" s="1"/>
  <c r="E162" i="5"/>
  <c r="I162" i="5" s="1"/>
  <c r="I161" i="5"/>
  <c r="I160" i="5"/>
  <c r="G153" i="5"/>
  <c r="F153" i="5"/>
  <c r="E153" i="5"/>
  <c r="G146" i="5"/>
  <c r="F146" i="5"/>
  <c r="E146" i="5"/>
  <c r="D129" i="5"/>
  <c r="C129" i="5"/>
  <c r="I116" i="5"/>
  <c r="H116" i="5"/>
  <c r="G116" i="5"/>
  <c r="F116" i="5"/>
  <c r="E116" i="5"/>
  <c r="D116" i="5"/>
  <c r="C116" i="5"/>
  <c r="B116" i="5"/>
  <c r="E95" i="5"/>
  <c r="E94" i="5"/>
  <c r="E93" i="5"/>
  <c r="E92" i="5"/>
  <c r="D92" i="5"/>
  <c r="C92" i="5"/>
  <c r="B92" i="5"/>
  <c r="E91" i="5"/>
  <c r="E90" i="5" s="1"/>
  <c r="D90" i="5"/>
  <c r="D96" i="5" s="1"/>
  <c r="C90" i="5"/>
  <c r="C96" i="5" s="1"/>
  <c r="B90" i="5"/>
  <c r="B96" i="5" s="1"/>
  <c r="E89" i="5"/>
  <c r="E96" i="5" s="1"/>
  <c r="C87" i="5"/>
  <c r="E86" i="5"/>
  <c r="E85" i="5"/>
  <c r="E84" i="5"/>
  <c r="E83" i="5" s="1"/>
  <c r="D83" i="5"/>
  <c r="C83" i="5"/>
  <c r="B83" i="5"/>
  <c r="E82" i="5"/>
  <c r="E81" i="5"/>
  <c r="E80" i="5" s="1"/>
  <c r="D80" i="5"/>
  <c r="D87" i="5" s="1"/>
  <c r="C80" i="5"/>
  <c r="B80" i="5"/>
  <c r="B87" i="5" s="1"/>
  <c r="E79" i="5"/>
  <c r="C69" i="5"/>
  <c r="C67" i="5"/>
  <c r="C59" i="5"/>
  <c r="C56" i="5"/>
  <c r="C62" i="5" s="1"/>
  <c r="C50" i="5"/>
  <c r="C47" i="5"/>
  <c r="C53" i="5" s="1"/>
  <c r="C70" i="5" s="1"/>
  <c r="H35" i="5"/>
  <c r="G35" i="5"/>
  <c r="F35" i="5"/>
  <c r="E35" i="5"/>
  <c r="D35" i="5"/>
  <c r="C35" i="5"/>
  <c r="B35" i="5"/>
  <c r="H33" i="5"/>
  <c r="G33" i="5"/>
  <c r="F33" i="5"/>
  <c r="E33" i="5"/>
  <c r="D33" i="5"/>
  <c r="C33" i="5"/>
  <c r="B33" i="5"/>
  <c r="I32" i="5"/>
  <c r="I31" i="5"/>
  <c r="I30" i="5"/>
  <c r="I33" i="5" s="1"/>
  <c r="E28" i="5"/>
  <c r="I27" i="5"/>
  <c r="I26" i="5"/>
  <c r="I25" i="5" s="1"/>
  <c r="H25" i="5"/>
  <c r="G25" i="5"/>
  <c r="F25" i="5"/>
  <c r="E25" i="5"/>
  <c r="D25" i="5"/>
  <c r="C25" i="5"/>
  <c r="B25" i="5"/>
  <c r="I24" i="5"/>
  <c r="I23" i="5"/>
  <c r="I22" i="5"/>
  <c r="I21" i="5" s="1"/>
  <c r="H21" i="5"/>
  <c r="H28" i="5" s="1"/>
  <c r="G21" i="5"/>
  <c r="G28" i="5" s="1"/>
  <c r="F21" i="5"/>
  <c r="F28" i="5" s="1"/>
  <c r="E21" i="5"/>
  <c r="D21" i="5"/>
  <c r="D28" i="5" s="1"/>
  <c r="C21" i="5"/>
  <c r="C28" i="5" s="1"/>
  <c r="B21" i="5"/>
  <c r="B28" i="5" s="1"/>
  <c r="I20" i="5"/>
  <c r="G18" i="5"/>
  <c r="C18" i="5"/>
  <c r="I17" i="5"/>
  <c r="I16" i="5"/>
  <c r="I15" i="5"/>
  <c r="H15" i="5"/>
  <c r="G15" i="5"/>
  <c r="F15" i="5"/>
  <c r="E15" i="5"/>
  <c r="D15" i="5"/>
  <c r="C15" i="5"/>
  <c r="B15" i="5"/>
  <c r="I14" i="5"/>
  <c r="I13" i="5"/>
  <c r="I12" i="5"/>
  <c r="I11" i="5" s="1"/>
  <c r="H11" i="5"/>
  <c r="H18" i="5" s="1"/>
  <c r="G11" i="5"/>
  <c r="F11" i="5"/>
  <c r="F18" i="5" s="1"/>
  <c r="F36" i="5" s="1"/>
  <c r="E11" i="5"/>
  <c r="E18" i="5" s="1"/>
  <c r="E36" i="5" s="1"/>
  <c r="D11" i="5"/>
  <c r="D18" i="5" s="1"/>
  <c r="C11" i="5"/>
  <c r="B11" i="5"/>
  <c r="B18" i="5" s="1"/>
  <c r="B36" i="5" s="1"/>
  <c r="I10" i="5"/>
  <c r="I35" i="5" s="1"/>
  <c r="D400" i="5" l="1"/>
  <c r="D409" i="5" s="1"/>
  <c r="G36" i="5"/>
  <c r="K386" i="5"/>
  <c r="D36" i="5"/>
  <c r="H36" i="5"/>
  <c r="I28" i="5"/>
  <c r="E87" i="5"/>
  <c r="K382" i="5"/>
  <c r="C36" i="5"/>
  <c r="I165" i="5"/>
  <c r="I18" i="5"/>
  <c r="I36" i="5" s="1"/>
  <c r="K381" i="5"/>
  <c r="K392" i="5" s="1"/>
  <c r="E382" i="5"/>
  <c r="E386" i="5"/>
  <c r="E392" i="5" s="1"/>
  <c r="H31" i="4" l="1"/>
  <c r="G31" i="4"/>
  <c r="G30" i="4"/>
  <c r="G35" i="4" s="1"/>
  <c r="H26" i="4"/>
  <c r="G26" i="4"/>
  <c r="H24" i="4"/>
  <c r="H20" i="4"/>
  <c r="H9" i="4"/>
  <c r="H19" i="4" s="1"/>
  <c r="D41" i="3"/>
  <c r="D40" i="3"/>
  <c r="D39" i="3" s="1"/>
  <c r="C39" i="3"/>
  <c r="D38" i="3"/>
  <c r="D37" i="3"/>
  <c r="C35" i="3"/>
  <c r="D33" i="3"/>
  <c r="D31" i="3"/>
  <c r="C31" i="3"/>
  <c r="D30" i="3"/>
  <c r="D28" i="3"/>
  <c r="C27" i="3"/>
  <c r="D24" i="3"/>
  <c r="D15" i="3" s="1"/>
  <c r="D22" i="3"/>
  <c r="C15" i="3"/>
  <c r="D14" i="3"/>
  <c r="D10" i="3"/>
  <c r="D9" i="3"/>
  <c r="C8" i="3"/>
  <c r="C26" i="3" s="1"/>
  <c r="C34" i="3" s="1"/>
  <c r="C46" i="3" s="1"/>
  <c r="C49" i="3" s="1"/>
  <c r="C47" i="2"/>
  <c r="C46" i="2"/>
  <c r="C45" i="2"/>
  <c r="C44" i="2"/>
  <c r="C43" i="2"/>
  <c r="C42" i="2"/>
  <c r="C41" i="2"/>
  <c r="B39" i="2"/>
  <c r="C38" i="2"/>
  <c r="C37" i="2"/>
  <c r="C36" i="2"/>
  <c r="C35" i="2"/>
  <c r="C34" i="2"/>
  <c r="C33" i="2" s="1"/>
  <c r="B33" i="2"/>
  <c r="F32" i="2"/>
  <c r="F31" i="2" s="1"/>
  <c r="F30" i="2"/>
  <c r="F29" i="2"/>
  <c r="F28" i="2"/>
  <c r="C28" i="2"/>
  <c r="B28" i="2"/>
  <c r="B27" i="2" s="1"/>
  <c r="F27" i="2"/>
  <c r="E27" i="2"/>
  <c r="F26" i="2"/>
  <c r="F25" i="2"/>
  <c r="C25" i="2"/>
  <c r="F24" i="2"/>
  <c r="F23" i="2"/>
  <c r="F22" i="2"/>
  <c r="F21" i="2"/>
  <c r="C21" i="2"/>
  <c r="B21" i="2"/>
  <c r="F20" i="2"/>
  <c r="C20" i="2"/>
  <c r="E19" i="2"/>
  <c r="C18" i="2"/>
  <c r="E17" i="2"/>
  <c r="C17" i="2"/>
  <c r="C16" i="2"/>
  <c r="C15" i="2"/>
  <c r="C14" i="2"/>
  <c r="F12" i="2"/>
  <c r="F10" i="2" s="1"/>
  <c r="F8" i="2" s="1"/>
  <c r="C12" i="2"/>
  <c r="B11" i="2"/>
  <c r="B10" i="2" s="1"/>
  <c r="B8" i="2" s="1"/>
  <c r="B48" i="2" s="1"/>
  <c r="E10" i="2"/>
  <c r="E8" i="2" s="1"/>
  <c r="E48" i="2" s="1"/>
  <c r="C9" i="2"/>
  <c r="D27" i="3" l="1"/>
  <c r="F19" i="2"/>
  <c r="F17" i="2" s="1"/>
  <c r="F48" i="2" s="1"/>
  <c r="C11" i="2"/>
  <c r="C10" i="2" s="1"/>
  <c r="C8" i="2" s="1"/>
  <c r="C39" i="2"/>
  <c r="C27" i="2" s="1"/>
  <c r="D8" i="3"/>
  <c r="D26" i="3" s="1"/>
  <c r="D34" i="3" s="1"/>
  <c r="D35" i="3"/>
  <c r="H30" i="4"/>
  <c r="H35" i="4" s="1"/>
  <c r="C48" i="2" l="1"/>
  <c r="D46" i="3"/>
  <c r="D49" i="3" s="1"/>
</calcChain>
</file>

<file path=xl/sharedStrings.xml><?xml version="1.0" encoding="utf-8"?>
<sst xmlns="http://schemas.openxmlformats.org/spreadsheetml/2006/main" count="854" uniqueCount="620">
  <si>
    <t>Bilans jednostki budżetowej lub samorządowego zakładu budżetowego</t>
  </si>
  <si>
    <t>Numer identyfikacyjny</t>
  </si>
  <si>
    <t>AKTYWA</t>
  </si>
  <si>
    <t>Stan na początek roku</t>
  </si>
  <si>
    <t>Stan na koniec roku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</si>
  <si>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</si>
  <si>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</si>
  <si>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</si>
  <si>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</si>
  <si>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</si>
  <si>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</si>
  <si>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</si>
  <si>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</si>
  <si>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</si>
  <si>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</si>
  <si>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</si>
  <si>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</si>
  <si>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</si>
  <si>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</si>
  <si>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</si>
  <si>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</si>
  <si>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</si>
  <si>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</si>
  <si>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</si>
  <si>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</si>
  <si>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t>2. Środki trwałe w budowie (inwestycje)</t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</si>
  <si>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</si>
  <si>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</si>
  <si>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</si>
  <si>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</si>
  <si>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</si>
  <si>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</si>
  <si>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</si>
  <si>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</si>
  <si>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</si>
  <si>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</si>
  <si>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</si>
  <si>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</si>
  <si>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</si>
  <si>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</si>
  <si>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</si>
  <si>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</si>
  <si>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</si>
  <si>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</si>
  <si>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</si>
  <si>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</si>
  <si>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</si>
  <si>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</si>
  <si>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</si>
  <si>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</si>
  <si>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</si>
  <si>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</si>
  <si>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</si>
  <si>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</si>
  <si>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</si>
  <si>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</si>
  <si>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</si>
  <si>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</si>
  <si>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</si>
  <si>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</si>
  <si>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</si>
  <si>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</si>
  <si>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</si>
  <si>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</si>
  <si>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</si>
  <si>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</si>
  <si>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</si>
  <si>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</si>
  <si>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</si>
  <si>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</si>
  <si>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</si>
  <si>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</si>
  <si>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</si>
  <si>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</si>
  <si>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(rok, miesiąc, dzień)</t>
  </si>
  <si>
    <t>..................................</t>
  </si>
  <si>
    <t>(główny księgowy)</t>
  </si>
  <si>
    <t>(kierownik jednostki)</t>
  </si>
  <si>
    <t xml:space="preserve">Rachunek zysków i strat jednostki </t>
  </si>
  <si>
    <t>(wariant porównawczy)</t>
  </si>
  <si>
    <t>sporządzony na dzień 31 grudnia 2020 r.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</si>
  <si>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</si>
  <si>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</si>
  <si>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</si>
  <si>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</si>
  <si>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</si>
  <si>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</si>
  <si>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</si>
  <si>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</si>
  <si>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</si>
  <si>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</si>
  <si>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</si>
  <si>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</si>
  <si>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</si>
  <si>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</si>
  <si>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</si>
  <si>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</si>
  <si>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</si>
  <si>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</si>
  <si>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</si>
  <si>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</si>
  <si>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</si>
  <si>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</si>
  <si>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</si>
  <si>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</si>
  <si>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</si>
  <si>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</si>
  <si>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</si>
  <si>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</si>
  <si>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</si>
  <si>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</si>
  <si>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</si>
  <si>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</si>
  <si>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</si>
  <si>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</si>
  <si>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</si>
  <si>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</si>
  <si>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z działalności gospodarczej (F+G-H)</t>
  </si>
  <si>
    <t>J. Wynik zdarzeń nadzwyczajnych (J.I.-J.II.)</t>
  </si>
  <si>
    <t>I. Zyski nadzwyczajne</t>
  </si>
  <si>
    <t>II. Straty nadzwyczajne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</si>
  <si>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</si>
  <si>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</si>
  <si>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</si>
  <si>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</si>
  <si>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……………………………</t>
  </si>
  <si>
    <t>..................................................</t>
  </si>
  <si>
    <t>........................................</t>
  </si>
  <si>
    <t xml:space="preserve">Stan na koniec roku poprzedniego </t>
  </si>
  <si>
    <t xml:space="preserve">Stan na koniec roku bieżącego </t>
  </si>
  <si>
    <t>I.</t>
  </si>
  <si>
    <t xml:space="preserve">Fundusz jednostki na początek roku (BO)                                        </t>
  </si>
  <si>
    <t>II</t>
  </si>
  <si>
    <t>1.</t>
  </si>
  <si>
    <t xml:space="preserve">Zwiększenia funduszu (z tytułu) </t>
  </si>
  <si>
    <t>1.1</t>
  </si>
  <si>
    <t>Zysk bilansowy za rok ubiegły</t>
  </si>
  <si>
    <t>1.2</t>
  </si>
  <si>
    <t xml:space="preserve">Zrealizowane wydatki budżetowe </t>
  </si>
  <si>
    <t>1.3</t>
  </si>
  <si>
    <t>Zrealizowane płatności ze środków europejskich na rzecz jednostki budżetowej</t>
  </si>
  <si>
    <t>1.4</t>
  </si>
  <si>
    <t>Środki na inwestycje</t>
  </si>
  <si>
    <t>1.5</t>
  </si>
  <si>
    <t>Aktualizacja środków trwałych</t>
  </si>
  <si>
    <t>1.6</t>
  </si>
  <si>
    <t xml:space="preserve">Nieodpłatnie otrzymane środki trwałe i inwestycje </t>
  </si>
  <si>
    <t>1.7</t>
  </si>
  <si>
    <t>Aktywa przejęte od zlikwidowanych (połączonych) jednostek</t>
  </si>
  <si>
    <t>1.8</t>
  </si>
  <si>
    <t>Aktywa otrzymane w ramach centralnego zaopatrzenia</t>
  </si>
  <si>
    <t>1.9</t>
  </si>
  <si>
    <t>Pozostałe odpisy z wyniku finansowego za rok bieżący</t>
  </si>
  <si>
    <t>1.10</t>
  </si>
  <si>
    <t>Inne zwiększenia</t>
  </si>
  <si>
    <t>III</t>
  </si>
  <si>
    <t xml:space="preserve">Zmniejszenia funduszu jednostki </t>
  </si>
  <si>
    <t>2.1</t>
  </si>
  <si>
    <t>Strata za rok ubiegły</t>
  </si>
  <si>
    <t>2.2</t>
  </si>
  <si>
    <t xml:space="preserve">Zrealizowane dochody budżetowe </t>
  </si>
  <si>
    <t>2.3</t>
  </si>
  <si>
    <t>Rozliczenie wyniku finansowego i środków obrotowych za rok ubiegły</t>
  </si>
  <si>
    <t>2.4</t>
  </si>
  <si>
    <t>Dotacje i środki na inwestycje</t>
  </si>
  <si>
    <t>2.5</t>
  </si>
  <si>
    <t>2.6</t>
  </si>
  <si>
    <t>Wartość sprzedanych i nieodpłatnie przekazanych środków trwałych i inwestycji</t>
  </si>
  <si>
    <t>2.7</t>
  </si>
  <si>
    <t>Pasywa przyjęte od zlikwidowanych (połączonych) jednostek</t>
  </si>
  <si>
    <t>2.8</t>
  </si>
  <si>
    <t>Aktywa przekazane w ramach centralnego zaopatrzenia</t>
  </si>
  <si>
    <t>2.9</t>
  </si>
  <si>
    <t xml:space="preserve">Inne zmniejszenia           </t>
  </si>
  <si>
    <t>IV</t>
  </si>
  <si>
    <t>Wynik finansowy netto za rok bieżący (+,-)</t>
  </si>
  <si>
    <t>zysk netto</t>
  </si>
  <si>
    <t>2.</t>
  </si>
  <si>
    <t>strata netto</t>
  </si>
  <si>
    <t xml:space="preserve">          </t>
  </si>
  <si>
    <t>Fundusz (II+,-III-IV)</t>
  </si>
  <si>
    <t>..................</t>
  </si>
  <si>
    <t>.....................</t>
  </si>
  <si>
    <t>(Główny Księgowy)</t>
  </si>
  <si>
    <t>(Kierownik Jednostki)</t>
  </si>
  <si>
    <t>Zestawienie zmian w funduszu jednostki sporządzane na dzień 31.12.2020r.</t>
  </si>
  <si>
    <t>3.</t>
  </si>
  <si>
    <t>nadwyżka środków obrotowych</t>
  </si>
  <si>
    <t>Urząd Dzielnicy Ursynów
al. Komisji Edukacji Narodowej 61
02-777 Warszawa</t>
  </si>
  <si>
    <r>
      <t xml:space="preserve">Fundusz jednostki na koniec okresu (BZ)       </t>
    </r>
    <r>
      <rPr>
        <b/>
        <sz val="12"/>
        <color indexed="10"/>
        <rFont val="Calibri"/>
        <family val="2"/>
        <charset val="238"/>
        <scheme val="minor"/>
      </rPr>
      <t xml:space="preserve">     </t>
    </r>
  </si>
  <si>
    <t>REGON 15259663</t>
  </si>
  <si>
    <t>Adresat: 
Urząd Miasta Stołecznego Warszawy
ul Kredytowa 3, 00-056 Warszawa</t>
  </si>
  <si>
    <t>Adresat:
Urząd Miasta Stołecznego Warszawy
ul Kredytowa 3, 
00-056 Warszawa</t>
  </si>
  <si>
    <t xml:space="preserve">Nazwa i adres jednostki sprawozdawczej:     
Urząd Dzielnicy Ursynów
al. Komisji Edukacji Narodowej 61
02-777 Warszawa                </t>
  </si>
  <si>
    <r>
      <t>REGON</t>
    </r>
    <r>
      <rPr>
        <b/>
        <sz val="11"/>
        <color indexed="8"/>
        <rFont val="Calibri"/>
        <family val="2"/>
        <charset val="238"/>
        <scheme val="minor"/>
      </rPr>
      <t xml:space="preserve"> 15259663</t>
    </r>
  </si>
  <si>
    <r>
      <t>sporządzony na dzień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31 grudnia 2020 r.</t>
    </r>
  </si>
  <si>
    <r>
      <t>D. Zobowiązania i rezerwy na zobowiązania</t>
    </r>
    <r>
      <rPr>
        <sz val="11"/>
        <rFont val="Calibri"/>
        <family val="2"/>
        <charset val="238"/>
        <scheme val="minor"/>
      </rPr>
      <t> </t>
    </r>
  </si>
  <si>
    <r>
      <t> </t>
    </r>
    <r>
      <rPr>
        <b/>
        <sz val="11"/>
        <rFont val="Calibri"/>
        <family val="2"/>
        <charset val="238"/>
        <scheme val="minor"/>
      </rPr>
      <t>I. Zobowiązania długoterminowe</t>
    </r>
  </si>
  <si>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</si>
  <si>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</si>
  <si>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</si>
  <si>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</si>
  <si>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</si>
  <si>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</si>
  <si>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</si>
  <si>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</si>
  <si>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</si>
  <si>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</si>
  <si>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</si>
  <si>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</si>
  <si>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</si>
  <si>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</si>
  <si>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</si>
  <si>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</si>
  <si>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</si>
  <si>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</si>
  <si>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</si>
  <si>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</si>
  <si>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</si>
  <si>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</si>
  <si>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</si>
  <si>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</si>
  <si>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</si>
  <si>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</si>
  <si>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</si>
  <si>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</si>
  <si>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</si>
  <si>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</si>
  <si>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</si>
  <si>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</si>
  <si>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</si>
  <si>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</si>
  <si>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</si>
  <si>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</si>
  <si>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</si>
  <si>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</si>
  <si>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</si>
  <si>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</si>
  <si>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</si>
  <si>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</si>
  <si>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</si>
  <si>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</si>
  <si>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</si>
  <si>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</si>
  <si>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</si>
  <si>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</si>
  <si>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 xml:space="preserve">1. </t>
  </si>
  <si>
    <t>1. Sprzedanych</t>
  </si>
  <si>
    <t>2. Zlikwidowanych</t>
  </si>
  <si>
    <t>3. Inne</t>
  </si>
  <si>
    <t>Odpisy na koniec okresu</t>
  </si>
  <si>
    <t xml:space="preserve">II.1.2. Aktualna wartość rynkowa środków trwałych, o ile jednostka dysponuje takimi informacjami </t>
  </si>
  <si>
    <t>Treść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</si>
  <si>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</si>
  <si>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</si>
  <si>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</si>
  <si>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</si>
  <si>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</si>
  <si>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</si>
  <si>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</si>
  <si>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</si>
  <si>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</si>
  <si>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</si>
  <si>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</si>
  <si>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</si>
  <si>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</si>
  <si>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</si>
  <si>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</si>
  <si>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</si>
  <si>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</si>
  <si>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</si>
  <si>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</si>
  <si>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</si>
  <si>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</si>
  <si>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</si>
  <si>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</si>
  <si>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</si>
  <si>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</si>
  <si>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</si>
  <si>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</si>
  <si>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</si>
  <si>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</si>
  <si>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</si>
  <si>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</si>
  <si>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</si>
  <si>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</si>
  <si>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</si>
  <si>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</si>
  <si>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</si>
  <si>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</si>
  <si>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</si>
  <si>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</si>
  <si>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</si>
  <si>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</si>
  <si>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</si>
  <si>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</si>
  <si>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</si>
  <si>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Calibri"/>
        <family val="2"/>
        <charset val="238"/>
        <scheme val="minor"/>
      </rPr>
      <t>Wykorzystanie odpisu</t>
    </r>
    <r>
      <rPr>
        <sz val="9"/>
        <rFont val="Calibri"/>
        <family val="2"/>
        <charset val="238"/>
        <scheme val="minor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</si>
  <si>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Calibri"/>
        <family val="2"/>
        <charset val="238"/>
        <scheme val="minor"/>
      </rPr>
      <t>Rozwiązanie odpisu</t>
    </r>
    <r>
      <rPr>
        <sz val="9"/>
        <rFont val="Calibri"/>
        <family val="2"/>
        <charset val="238"/>
        <scheme val="minor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</si>
  <si>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</si>
  <si>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</si>
  <si>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</si>
  <si>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</si>
  <si>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</si>
  <si>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</si>
  <si>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</si>
  <si>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</si>
  <si>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</si>
  <si>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</si>
  <si>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</si>
  <si>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Calibri"/>
        <family val="2"/>
        <charset val="238"/>
        <scheme val="minor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</si>
  <si>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</si>
  <si>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</si>
  <si>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rFont val="Calibri"/>
        <family val="2"/>
        <charset val="238"/>
        <scheme val="minor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</si>
  <si>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</si>
  <si>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</si>
  <si>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</si>
  <si>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</si>
  <si>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</si>
  <si>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</si>
  <si>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</si>
  <si>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</si>
  <si>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</si>
  <si>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</si>
  <si>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</si>
  <si>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</si>
  <si>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</si>
  <si>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</si>
  <si>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</si>
  <si>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</si>
  <si>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</si>
  <si>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</si>
  <si>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</si>
  <si>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</si>
  <si>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</si>
  <si>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</si>
  <si>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</si>
  <si>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</si>
  <si>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</si>
  <si>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</si>
  <si>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</si>
  <si>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</si>
  <si>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</si>
  <si>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</si>
  <si>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</si>
  <si>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</si>
  <si>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</si>
  <si>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</si>
  <si>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</si>
  <si>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</si>
  <si>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</si>
  <si>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</si>
  <si>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</si>
  <si>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</si>
  <si>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</si>
  <si>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</si>
  <si>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</si>
  <si>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</si>
  <si>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</si>
  <si>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</si>
  <si>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</si>
  <si>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</si>
  <si>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</si>
  <si>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</si>
  <si>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</si>
  <si>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</si>
  <si>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</si>
  <si>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rFont val="Calibri"/>
        <family val="2"/>
        <charset val="238"/>
        <scheme val="minor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</si>
  <si>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</si>
  <si>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</si>
  <si>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</si>
  <si>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</si>
  <si>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</si>
  <si>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</si>
  <si>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</si>
  <si>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</si>
  <si>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</si>
  <si>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</si>
  <si>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Calibri"/>
        <family val="2"/>
        <charset val="238"/>
        <scheme val="minor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</si>
  <si>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</si>
  <si>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</si>
  <si>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rFont val="Calibri"/>
        <family val="2"/>
        <charset val="238"/>
        <scheme val="minor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</si>
  <si>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</si>
  <si>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</si>
  <si>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</si>
  <si>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</si>
  <si>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</si>
  <si>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</si>
  <si>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</si>
  <si>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</si>
  <si>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</si>
  <si>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</si>
  <si>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</si>
  <si>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</si>
  <si>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</si>
  <si>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</si>
  <si>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</si>
  <si>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</si>
  <si>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</si>
  <si>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</si>
  <si>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</si>
  <si>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</si>
  <si>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</si>
  <si>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</si>
  <si>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</si>
  <si>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</si>
  <si>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</si>
  <si>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</si>
  <si>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</si>
  <si>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</si>
  <si>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</si>
  <si>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</si>
  <si>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</si>
  <si>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</si>
  <si>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</si>
  <si>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</si>
  <si>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</si>
  <si>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</si>
  <si>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</si>
  <si>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</si>
  <si>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</si>
  <si>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</si>
  <si>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</si>
  <si>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</si>
  <si>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</si>
  <si>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</si>
  <si>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Grunty stanowiące własność m.st. Warszawy oddane w wieczyste użytkowanie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</si>
  <si>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</si>
  <si>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</si>
  <si>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</si>
  <si>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</si>
  <si>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</si>
  <si>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</si>
  <si>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</si>
  <si>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</si>
  <si>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</si>
  <si>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</si>
  <si>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</si>
  <si>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</si>
  <si>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</si>
  <si>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</si>
  <si>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</si>
  <si>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</si>
  <si>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</si>
  <si>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</si>
  <si>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</si>
  <si>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</si>
  <si>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</si>
  <si>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</si>
  <si>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</si>
  <si>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</si>
  <si>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</si>
  <si>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</si>
  <si>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</si>
  <si>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</si>
  <si>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</si>
  <si>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</si>
  <si>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</si>
  <si>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</si>
  <si>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</si>
  <si>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</si>
  <si>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</si>
  <si>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</si>
  <si>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</si>
  <si>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</si>
  <si>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</si>
  <si>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</si>
  <si>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</si>
  <si>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</si>
  <si>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środki ochrony osobistej (środki własne)</t>
  </si>
  <si>
    <t>dezynfekcja (środki własne)</t>
  </si>
  <si>
    <t>montaż pleksi do zabezpieczenia stanowisk (środki własne)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</si>
  <si>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</si>
  <si>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</si>
  <si>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</si>
  <si>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</si>
  <si>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</si>
  <si>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Calibri"/>
        <family val="2"/>
        <charset val="238"/>
        <scheme val="minor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</si>
  <si>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</si>
  <si>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</si>
  <si>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</si>
  <si>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</si>
  <si>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</si>
  <si>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</si>
  <si>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</si>
  <si>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</si>
  <si>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</si>
  <si>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</si>
  <si>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</si>
  <si>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</si>
  <si>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</si>
  <si>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</si>
  <si>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</si>
  <si>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</si>
  <si>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</si>
  <si>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</si>
  <si>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</si>
  <si>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</si>
  <si>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</si>
  <si>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</si>
  <si>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</si>
  <si>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</si>
  <si>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</si>
  <si>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</si>
  <si>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</si>
  <si>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</si>
  <si>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</si>
  <si>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</si>
  <si>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</si>
  <si>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</si>
  <si>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</si>
  <si>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</si>
  <si>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</si>
  <si>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</si>
  <si>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</si>
  <si>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</si>
  <si>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</si>
  <si>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</si>
  <si>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</si>
  <si>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</si>
  <si>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</si>
  <si>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</si>
  <si>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</si>
  <si>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</si>
  <si>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</si>
  <si>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</si>
  <si>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</si>
  <si>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</si>
  <si>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</si>
  <si>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</si>
  <si>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</si>
  <si>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</si>
  <si>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</si>
  <si>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</si>
  <si>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</si>
  <si>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</si>
  <si>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</si>
  <si>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</si>
  <si>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</si>
  <si>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</si>
  <si>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</si>
  <si>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</si>
  <si>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</si>
  <si>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</si>
  <si>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</si>
  <si>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</si>
  <si>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</si>
  <si>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</si>
  <si>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</si>
  <si>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Calibri"/>
        <family val="2"/>
        <charset val="238"/>
        <scheme val="minor"/>
      </rPr>
      <t>inne</t>
    </r>
    <r>
      <rPr>
        <i/>
        <sz val="10"/>
        <rFont val="Calibri"/>
        <family val="2"/>
        <charset val="238"/>
        <scheme val="minor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</si>
  <si>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</si>
  <si>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</si>
  <si>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</si>
  <si>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</si>
  <si>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</si>
  <si>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</si>
  <si>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</si>
  <si>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</si>
  <si>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</si>
  <si>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</si>
  <si>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</si>
  <si>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</si>
  <si>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</si>
  <si>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</si>
  <si>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</si>
  <si>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rFont val="Calibri"/>
        <family val="2"/>
        <charset val="238"/>
        <scheme val="minor"/>
      </rPr>
      <t>inne koszty operacyjne</t>
    </r>
    <r>
      <rPr>
        <i/>
        <sz val="10"/>
        <rFont val="Calibri"/>
        <family val="2"/>
        <charset val="238"/>
        <scheme val="minor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</si>
  <si>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</si>
  <si>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</si>
  <si>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Przychody finansowe</t>
  </si>
  <si>
    <t>Dywidendy i udziały w zyskach</t>
  </si>
  <si>
    <t xml:space="preserve">dywidendy </t>
  </si>
  <si>
    <t>zysk na sprzedaży udziałów i akcji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</si>
  <si>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</si>
  <si>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</si>
  <si>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</si>
  <si>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</si>
  <si>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</si>
  <si>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</si>
  <si>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</si>
  <si>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</si>
  <si>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</si>
  <si>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</si>
  <si>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</si>
  <si>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</si>
  <si>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</si>
  <si>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</si>
  <si>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</si>
  <si>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</si>
  <si>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</si>
  <si>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</si>
  <si>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</si>
  <si>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</si>
  <si>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</si>
  <si>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</si>
  <si>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</si>
  <si>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</si>
  <si>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</si>
  <si>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Spółki, w których Miasto posiada 100% udziałów, akcji w tym:</t>
  </si>
  <si>
    <t>Miejskie Przedsiębiorstwo Wodociągów i Kanalizacji w m.st. Warszawie S.A.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</si>
  <si>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</si>
  <si>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</si>
  <si>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</si>
  <si>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</si>
  <si>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1"/>
        <rFont val="Calibri"/>
        <family val="2"/>
        <charset val="238"/>
        <scheme val="minor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</si>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</sst>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_ ;\-#,##0.00\ "/>
    <numFmt numFmtId="165" formatCode="_-* #,##0.00\ &quot;DM&quot;_-;\-* #,##0.00\ &quot;DM&quot;_-;_-* &quot;-&quot;??\ &quot;DM&quot;_-;_-@_-"/>
    <numFmt numFmtId="166" formatCode="#,##0.00;[Red]#,##0.00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</font>
    <font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i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u/>
      <sz val="9"/>
      <name val="Calibri"/>
      <family val="2"/>
      <charset val="238"/>
      <scheme val="minor"/>
    </font>
    <font>
      <b/>
      <sz val="10"/>
      <name val="Book Antiqua"/>
      <family val="1"/>
      <charset val="238"/>
    </font>
    <font>
      <sz val="10"/>
      <color indexed="8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lightUp">
        <fgColor indexed="9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4" fillId="0" borderId="0"/>
    <xf numFmtId="0" fontId="4" fillId="0" borderId="0"/>
    <xf numFmtId="0" fontId="26" fillId="0" borderId="0"/>
    <xf numFmtId="0" fontId="4" fillId="0" borderId="0"/>
    <xf numFmtId="165" fontId="2" fillId="0" borderId="0" applyFont="0" applyFill="0" applyBorder="0" applyAlignment="0" applyProtection="0"/>
  </cellStyleXfs>
  <cellXfs count="1048">
    <xf numFmtId="0" fontId="0" fillId="0" borderId="0" xfId="0"/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6" fillId="0" borderId="30" xfId="3" applyFont="1" applyBorder="1" applyAlignment="1">
      <alignment horizontal="left" vertical="center" wrapText="1"/>
    </xf>
    <xf numFmtId="4" fontId="6" fillId="4" borderId="31" xfId="3" applyNumberFormat="1" applyFont="1" applyFill="1" applyBorder="1" applyAlignment="1">
      <alignment horizontal="right" vertical="center" wrapText="1"/>
    </xf>
    <xf numFmtId="4" fontId="6" fillId="4" borderId="30" xfId="3" applyNumberFormat="1" applyFont="1" applyFill="1" applyBorder="1" applyAlignment="1">
      <alignment horizontal="right" vertical="center" wrapText="1"/>
    </xf>
    <xf numFmtId="0" fontId="11" fillId="0" borderId="0" xfId="3" applyFont="1" applyBorder="1" applyAlignment="1">
      <alignment horizontal="center" vertical="center" wrapText="1"/>
    </xf>
    <xf numFmtId="0" fontId="12" fillId="0" borderId="30" xfId="3" applyFont="1" applyBorder="1" applyAlignment="1">
      <alignment horizontal="left" vertical="center" wrapText="1"/>
    </xf>
    <xf numFmtId="4" fontId="12" fillId="4" borderId="30" xfId="3" applyNumberFormat="1" applyFont="1" applyFill="1" applyBorder="1" applyAlignment="1">
      <alignment horizontal="right" vertical="center" wrapText="1"/>
    </xf>
    <xf numFmtId="4" fontId="7" fillId="0" borderId="0" xfId="3" applyNumberFormat="1" applyFont="1" applyBorder="1" applyAlignment="1">
      <alignment horizontal="center" vertical="center" wrapText="1"/>
    </xf>
    <xf numFmtId="4" fontId="11" fillId="0" borderId="0" xfId="3" applyNumberFormat="1" applyFont="1" applyBorder="1" applyAlignment="1">
      <alignment horizontal="center" vertical="center" wrapText="1"/>
    </xf>
    <xf numFmtId="4" fontId="13" fillId="0" borderId="0" xfId="3" applyNumberFormat="1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12" fillId="0" borderId="30" xfId="3" applyFont="1" applyFill="1" applyBorder="1" applyAlignment="1">
      <alignment horizontal="left" vertical="center" wrapText="1"/>
    </xf>
    <xf numFmtId="4" fontId="12" fillId="0" borderId="30" xfId="3" applyNumberFormat="1" applyFont="1" applyFill="1" applyBorder="1" applyAlignment="1">
      <alignment horizontal="right" vertical="center" wrapText="1"/>
    </xf>
    <xf numFmtId="4" fontId="14" fillId="0" borderId="0" xfId="3" applyNumberFormat="1" applyFont="1" applyFill="1" applyBorder="1" applyAlignment="1">
      <alignment horizontal="center" vertical="center" wrapText="1"/>
    </xf>
    <xf numFmtId="4" fontId="7" fillId="0" borderId="0" xfId="3" applyNumberFormat="1" applyFont="1" applyFill="1" applyBorder="1" applyAlignment="1">
      <alignment horizontal="center" vertical="center" wrapText="1"/>
    </xf>
    <xf numFmtId="43" fontId="12" fillId="4" borderId="30" xfId="4" applyFont="1" applyFill="1" applyBorder="1" applyAlignment="1">
      <alignment horizontal="center" vertical="center" wrapText="1"/>
    </xf>
    <xf numFmtId="4" fontId="12" fillId="4" borderId="32" xfId="4" applyNumberFormat="1" applyFont="1" applyFill="1" applyBorder="1" applyAlignment="1">
      <alignment horizontal="right" vertical="center" wrapText="1"/>
    </xf>
    <xf numFmtId="4" fontId="7" fillId="0" borderId="0" xfId="3" applyNumberFormat="1" applyFont="1" applyFill="1" applyBorder="1" applyAlignment="1">
      <alignment horizontal="right" vertical="center" wrapText="1"/>
    </xf>
    <xf numFmtId="4" fontId="15" fillId="4" borderId="30" xfId="3" applyNumberFormat="1" applyFont="1" applyFill="1" applyBorder="1" applyAlignment="1">
      <alignment horizontal="right" vertical="center" wrapText="1"/>
    </xf>
    <xf numFmtId="4" fontId="16" fillId="4" borderId="30" xfId="3" applyNumberFormat="1" applyFont="1" applyFill="1" applyBorder="1" applyAlignment="1">
      <alignment horizontal="right" vertical="center" wrapText="1"/>
    </xf>
    <xf numFmtId="4" fontId="6" fillId="0" borderId="30" xfId="3" applyNumberFormat="1" applyFont="1" applyFill="1" applyBorder="1" applyAlignment="1">
      <alignment horizontal="right" vertical="center" wrapText="1"/>
    </xf>
    <xf numFmtId="4" fontId="12" fillId="0" borderId="0" xfId="3" applyNumberFormat="1" applyFont="1" applyBorder="1" applyAlignment="1">
      <alignment horizontal="center" vertical="center" wrapText="1"/>
    </xf>
    <xf numFmtId="43" fontId="7" fillId="0" borderId="0" xfId="3" applyNumberFormat="1" applyFont="1" applyBorder="1" applyAlignment="1">
      <alignment horizontal="center" vertical="center" wrapText="1"/>
    </xf>
    <xf numFmtId="4" fontId="17" fillId="0" borderId="0" xfId="3" applyNumberFormat="1" applyFont="1" applyBorder="1" applyAlignment="1">
      <alignment horizontal="center" vertical="center" wrapText="1"/>
    </xf>
    <xf numFmtId="164" fontId="12" fillId="4" borderId="30" xfId="4" applyNumberFormat="1" applyFont="1" applyFill="1" applyBorder="1" applyAlignment="1">
      <alignment horizontal="right" vertical="center" wrapText="1"/>
    </xf>
    <xf numFmtId="43" fontId="5" fillId="0" borderId="0" xfId="3" applyNumberFormat="1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 wrapText="1"/>
    </xf>
    <xf numFmtId="0" fontId="6" fillId="0" borderId="33" xfId="3" applyFont="1" applyBorder="1" applyAlignment="1">
      <alignment horizontal="left" vertical="center" wrapText="1"/>
    </xf>
    <xf numFmtId="4" fontId="6" fillId="4" borderId="33" xfId="3" applyNumberFormat="1" applyFont="1" applyFill="1" applyBorder="1" applyAlignment="1">
      <alignment horizontal="right" vertical="center" wrapText="1"/>
    </xf>
    <xf numFmtId="0" fontId="9" fillId="0" borderId="0" xfId="3" applyFont="1" applyBorder="1" applyAlignment="1">
      <alignment horizontal="left" vertical="top" wrapText="1"/>
    </xf>
    <xf numFmtId="4" fontId="9" fillId="0" borderId="0" xfId="3" applyNumberFormat="1" applyFont="1" applyBorder="1" applyAlignment="1">
      <alignment horizontal="right" vertical="center" wrapText="1"/>
    </xf>
    <xf numFmtId="4" fontId="9" fillId="0" borderId="0" xfId="3" applyNumberFormat="1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6" fillId="0" borderId="0" xfId="3" applyFont="1" applyBorder="1" applyAlignment="1">
      <alignment wrapText="1"/>
    </xf>
    <xf numFmtId="0" fontId="6" fillId="0" borderId="0" xfId="3" applyFont="1" applyBorder="1" applyAlignment="1">
      <alignment horizontal="right" wrapText="1"/>
    </xf>
    <xf numFmtId="0" fontId="6" fillId="0" borderId="0" xfId="3" applyFont="1" applyBorder="1" applyAlignment="1">
      <alignment horizontal="center" wrapText="1"/>
    </xf>
    <xf numFmtId="0" fontId="12" fillId="0" borderId="0" xfId="3" applyFont="1" applyAlignment="1"/>
    <xf numFmtId="0" fontId="10" fillId="0" borderId="0" xfId="3" applyFont="1" applyAlignment="1">
      <alignment horizontal="right" vertical="top" wrapText="1"/>
    </xf>
    <xf numFmtId="0" fontId="10" fillId="0" borderId="0" xfId="3" applyFont="1" applyAlignment="1">
      <alignment horizontal="center" vertical="center" wrapText="1"/>
    </xf>
    <xf numFmtId="0" fontId="9" fillId="0" borderId="0" xfId="3" applyFont="1" applyAlignment="1">
      <alignment horizontal="left" vertical="top" wrapText="1"/>
    </xf>
    <xf numFmtId="0" fontId="9" fillId="0" borderId="0" xfId="3" applyFont="1" applyAlignment="1">
      <alignment horizontal="center" vertical="center" wrapText="1"/>
    </xf>
    <xf numFmtId="0" fontId="7" fillId="0" borderId="0" xfId="3" applyFont="1" applyAlignment="1">
      <alignment horizontal="left" vertical="top" wrapText="1"/>
    </xf>
    <xf numFmtId="43" fontId="7" fillId="0" borderId="0" xfId="4" applyFont="1" applyAlignment="1">
      <alignment horizontal="center" vertical="center" wrapText="1"/>
    </xf>
    <xf numFmtId="43" fontId="9" fillId="0" borderId="0" xfId="3" applyNumberFormat="1" applyFont="1" applyAlignment="1">
      <alignment horizontal="center" vertical="center" wrapText="1"/>
    </xf>
    <xf numFmtId="43" fontId="7" fillId="0" borderId="0" xfId="3" applyNumberFormat="1" applyFont="1" applyAlignment="1">
      <alignment horizontal="center" vertical="center" wrapText="1"/>
    </xf>
    <xf numFmtId="43" fontId="9" fillId="0" borderId="0" xfId="4" applyFont="1" applyAlignment="1">
      <alignment horizontal="center" vertical="center" wrapText="1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/>
    <xf numFmtId="0" fontId="19" fillId="0" borderId="0" xfId="1" applyFont="1" applyFill="1" applyBorder="1"/>
    <xf numFmtId="0" fontId="19" fillId="0" borderId="5" xfId="1" applyFont="1" applyFill="1" applyBorder="1" applyAlignment="1">
      <alignment horizontal="left" vertical="top" wrapText="1"/>
    </xf>
    <xf numFmtId="0" fontId="19" fillId="2" borderId="5" xfId="1" applyFont="1" applyFill="1" applyBorder="1" applyAlignment="1">
      <alignment horizontal="center" wrapText="1"/>
    </xf>
    <xf numFmtId="0" fontId="19" fillId="2" borderId="8" xfId="1" applyFont="1" applyFill="1" applyBorder="1" applyAlignment="1">
      <alignment horizontal="left" wrapText="1"/>
    </xf>
    <xf numFmtId="0" fontId="20" fillId="2" borderId="11" xfId="1" applyFont="1" applyFill="1" applyBorder="1" applyAlignment="1">
      <alignment horizontal="center" wrapText="1"/>
    </xf>
    <xf numFmtId="4" fontId="20" fillId="2" borderId="11" xfId="1" applyNumberFormat="1" applyFont="1" applyFill="1" applyBorder="1" applyAlignment="1">
      <alignment horizontal="right"/>
    </xf>
    <xf numFmtId="4" fontId="5" fillId="0" borderId="0" xfId="1" applyNumberFormat="1" applyFont="1" applyFill="1" applyBorder="1" applyAlignment="1">
      <alignment horizontal="center"/>
    </xf>
    <xf numFmtId="4" fontId="5" fillId="0" borderId="0" xfId="1" applyNumberFormat="1" applyFont="1" applyFill="1" applyBorder="1"/>
    <xf numFmtId="4" fontId="20" fillId="0" borderId="0" xfId="1" applyNumberFormat="1" applyFont="1" applyFill="1" applyBorder="1" applyAlignment="1">
      <alignment horizontal="right"/>
    </xf>
    <xf numFmtId="4" fontId="19" fillId="2" borderId="11" xfId="1" applyNumberFormat="1" applyFont="1" applyFill="1" applyBorder="1" applyAlignment="1">
      <alignment horizontal="right"/>
    </xf>
    <xf numFmtId="4" fontId="5" fillId="0" borderId="11" xfId="1" applyNumberFormat="1" applyFont="1" applyFill="1" applyBorder="1" applyAlignment="1">
      <alignment horizontal="right"/>
    </xf>
    <xf numFmtId="4" fontId="19" fillId="0" borderId="0" xfId="1" applyNumberFormat="1" applyFont="1" applyFill="1" applyBorder="1" applyAlignment="1">
      <alignment horizontal="right"/>
    </xf>
    <xf numFmtId="2" fontId="19" fillId="2" borderId="11" xfId="1" applyNumberFormat="1" applyFont="1" applyFill="1" applyBorder="1" applyAlignment="1">
      <alignment horizontal="right"/>
    </xf>
    <xf numFmtId="2" fontId="5" fillId="0" borderId="11" xfId="1" applyNumberFormat="1" applyFont="1" applyFill="1" applyBorder="1" applyAlignment="1">
      <alignment horizontal="right"/>
    </xf>
    <xf numFmtId="0" fontId="19" fillId="0" borderId="0" xfId="1" applyFont="1" applyFill="1" applyBorder="1" applyAlignment="1">
      <alignment horizontal="right"/>
    </xf>
    <xf numFmtId="4" fontId="13" fillId="2" borderId="11" xfId="1" applyNumberFormat="1" applyFont="1" applyFill="1" applyBorder="1" applyAlignment="1">
      <alignment horizontal="right"/>
    </xf>
    <xf numFmtId="4" fontId="5" fillId="2" borderId="11" xfId="1" applyNumberFormat="1" applyFont="1" applyFill="1" applyBorder="1" applyAlignment="1">
      <alignment horizontal="right"/>
    </xf>
    <xf numFmtId="4" fontId="13" fillId="0" borderId="11" xfId="1" applyNumberFormat="1" applyFont="1" applyFill="1" applyBorder="1" applyAlignment="1">
      <alignment horizontal="right"/>
    </xf>
    <xf numFmtId="4" fontId="22" fillId="0" borderId="0" xfId="1" applyNumberFormat="1" applyFont="1" applyFill="1" applyAlignment="1">
      <alignment vertical="center"/>
    </xf>
    <xf numFmtId="4" fontId="1" fillId="0" borderId="0" xfId="1" applyNumberFormat="1" applyFont="1" applyFill="1" applyBorder="1" applyAlignment="1">
      <alignment horizontal="right"/>
    </xf>
    <xf numFmtId="0" fontId="1" fillId="0" borderId="0" xfId="1" applyFont="1" applyFill="1" applyBorder="1"/>
    <xf numFmtId="0" fontId="20" fillId="2" borderId="11" xfId="1" applyFont="1" applyFill="1" applyBorder="1" applyAlignment="1">
      <alignment horizontal="right"/>
    </xf>
    <xf numFmtId="0" fontId="13" fillId="2" borderId="11" xfId="1" applyFont="1" applyFill="1" applyBorder="1" applyAlignment="1">
      <alignment horizontal="right"/>
    </xf>
    <xf numFmtId="0" fontId="20" fillId="0" borderId="0" xfId="1" applyFont="1" applyFill="1" applyBorder="1" applyAlignment="1">
      <alignment horizontal="right"/>
    </xf>
    <xf numFmtId="0" fontId="19" fillId="2" borderId="11" xfId="1" applyFont="1" applyFill="1" applyBorder="1" applyAlignment="1">
      <alignment horizontal="right"/>
    </xf>
    <xf numFmtId="0" fontId="5" fillId="2" borderId="11" xfId="1" applyFont="1" applyFill="1" applyBorder="1" applyAlignment="1">
      <alignment horizontal="right"/>
    </xf>
    <xf numFmtId="4" fontId="20" fillId="2" borderId="12" xfId="1" applyNumberFormat="1" applyFont="1" applyFill="1" applyBorder="1" applyAlignment="1">
      <alignment horizontal="right"/>
    </xf>
    <xf numFmtId="0" fontId="19" fillId="0" borderId="0" xfId="1" applyFont="1" applyFill="1" applyBorder="1" applyAlignment="1">
      <alignment horizontal="center" wrapText="1"/>
    </xf>
    <xf numFmtId="0" fontId="13" fillId="2" borderId="11" xfId="1" applyFont="1" applyFill="1" applyBorder="1" applyAlignment="1">
      <alignment horizontal="center" wrapText="1"/>
    </xf>
    <xf numFmtId="0" fontId="13" fillId="2" borderId="11" xfId="1" applyFont="1" applyFill="1" applyBorder="1" applyAlignment="1">
      <alignment wrapText="1"/>
    </xf>
    <xf numFmtId="4" fontId="13" fillId="2" borderId="11" xfId="1" applyNumberFormat="1" applyFont="1" applyFill="1" applyBorder="1" applyAlignment="1">
      <alignment horizontal="right" wrapText="1"/>
    </xf>
    <xf numFmtId="4" fontId="23" fillId="0" borderId="0" xfId="1" applyNumberFormat="1" applyFont="1" applyFill="1" applyBorder="1"/>
    <xf numFmtId="0" fontId="5" fillId="2" borderId="11" xfId="1" applyFont="1" applyFill="1" applyBorder="1" applyAlignment="1">
      <alignment wrapText="1"/>
    </xf>
    <xf numFmtId="2" fontId="13" fillId="2" borderId="11" xfId="1" applyNumberFormat="1" applyFont="1" applyFill="1" applyBorder="1" applyAlignment="1">
      <alignment horizontal="right"/>
    </xf>
    <xf numFmtId="4" fontId="13" fillId="2" borderId="11" xfId="1" applyNumberFormat="1" applyFont="1" applyFill="1" applyBorder="1" applyAlignment="1">
      <alignment wrapText="1"/>
    </xf>
    <xf numFmtId="4" fontId="13" fillId="2" borderId="11" xfId="1" applyNumberFormat="1" applyFont="1" applyFill="1" applyBorder="1"/>
    <xf numFmtId="2" fontId="5" fillId="2" borderId="11" xfId="1" applyNumberFormat="1" applyFont="1" applyFill="1" applyBorder="1" applyAlignment="1">
      <alignment horizontal="right"/>
    </xf>
    <xf numFmtId="4" fontId="5" fillId="2" borderId="11" xfId="1" applyNumberFormat="1" applyFont="1" applyFill="1" applyBorder="1" applyAlignment="1">
      <alignment horizontal="right" wrapText="1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 wrapText="1"/>
    </xf>
    <xf numFmtId="0" fontId="5" fillId="0" borderId="0" xfId="1" quotePrefix="1" applyFont="1" applyFill="1" applyBorder="1" applyAlignment="1">
      <alignment horizontal="center" wrapText="1"/>
    </xf>
    <xf numFmtId="4" fontId="5" fillId="2" borderId="11" xfId="1" applyNumberFormat="1" applyFont="1" applyFill="1" applyBorder="1" applyAlignment="1">
      <alignment wrapText="1"/>
    </xf>
    <xf numFmtId="4" fontId="13" fillId="2" borderId="12" xfId="1" applyNumberFormat="1" applyFont="1" applyFill="1" applyBorder="1" applyAlignment="1">
      <alignment horizontal="right"/>
    </xf>
    <xf numFmtId="0" fontId="13" fillId="0" borderId="0" xfId="2" applyFont="1" applyFill="1" applyBorder="1" applyAlignment="1">
      <alignment horizontal="center"/>
    </xf>
    <xf numFmtId="0" fontId="5" fillId="0" borderId="0" xfId="1" applyFont="1" applyFill="1" applyBorder="1" applyAlignment="1">
      <alignment wrapText="1"/>
    </xf>
    <xf numFmtId="0" fontId="6" fillId="0" borderId="0" xfId="5" applyFont="1"/>
    <xf numFmtId="0" fontId="25" fillId="0" borderId="0" xfId="5" applyFont="1" applyAlignment="1"/>
    <xf numFmtId="0" fontId="10" fillId="0" borderId="0" xfId="5" applyFont="1" applyAlignment="1"/>
    <xf numFmtId="0" fontId="10" fillId="0" borderId="0" xfId="5" applyFont="1" applyAlignment="1">
      <alignment horizontal="left"/>
    </xf>
    <xf numFmtId="4" fontId="25" fillId="0" borderId="0" xfId="5" applyNumberFormat="1" applyFont="1" applyAlignment="1">
      <alignment horizontal="left"/>
    </xf>
    <xf numFmtId="0" fontId="25" fillId="0" borderId="0" xfId="6" applyFont="1" applyAlignment="1">
      <alignment horizontal="left" wrapText="1"/>
    </xf>
    <xf numFmtId="4" fontId="25" fillId="0" borderId="0" xfId="5" applyNumberFormat="1" applyFont="1" applyAlignment="1">
      <alignment horizontal="left" vertical="top"/>
    </xf>
    <xf numFmtId="4" fontId="25" fillId="0" borderId="0" xfId="5" applyNumberFormat="1" applyFont="1" applyAlignment="1">
      <alignment vertical="top"/>
    </xf>
    <xf numFmtId="4" fontId="25" fillId="0" borderId="0" xfId="5" applyNumberFormat="1" applyFont="1" applyAlignment="1">
      <alignment vertical="center"/>
    </xf>
    <xf numFmtId="0" fontId="10" fillId="0" borderId="39" xfId="5" applyFont="1" applyFill="1" applyBorder="1" applyAlignment="1">
      <alignment horizontal="center" wrapText="1"/>
    </xf>
    <xf numFmtId="0" fontId="10" fillId="0" borderId="38" xfId="5" applyFont="1" applyFill="1" applyBorder="1" applyAlignment="1">
      <alignment horizontal="center" wrapText="1"/>
    </xf>
    <xf numFmtId="4" fontId="25" fillId="0" borderId="0" xfId="5" applyNumberFormat="1" applyFont="1" applyAlignment="1">
      <alignment horizontal="center" vertical="center"/>
    </xf>
    <xf numFmtId="0" fontId="25" fillId="0" borderId="0" xfId="5" applyFont="1" applyAlignment="1">
      <alignment vertical="center"/>
    </xf>
    <xf numFmtId="4" fontId="10" fillId="0" borderId="53" xfId="5" applyNumberFormat="1" applyFont="1" applyFill="1" applyBorder="1"/>
    <xf numFmtId="4" fontId="10" fillId="0" borderId="11" xfId="5" applyNumberFormat="1" applyFont="1" applyFill="1" applyBorder="1" applyAlignment="1">
      <alignment horizontal="right"/>
    </xf>
    <xf numFmtId="4" fontId="10" fillId="0" borderId="54" xfId="5" applyNumberFormat="1" applyFont="1" applyFill="1" applyBorder="1" applyAlignment="1">
      <alignment horizontal="right"/>
    </xf>
    <xf numFmtId="4" fontId="29" fillId="0" borderId="53" xfId="5" applyNumberFormat="1" applyFont="1" applyFill="1" applyBorder="1"/>
    <xf numFmtId="4" fontId="29" fillId="0" borderId="11" xfId="5" applyNumberFormat="1" applyFont="1" applyFill="1" applyBorder="1" applyAlignment="1">
      <alignment horizontal="right"/>
    </xf>
    <xf numFmtId="4" fontId="29" fillId="0" borderId="54" xfId="5" applyNumberFormat="1" applyFont="1" applyFill="1" applyBorder="1" applyAlignment="1">
      <alignment horizontal="right"/>
    </xf>
    <xf numFmtId="4" fontId="29" fillId="0" borderId="1" xfId="5" applyNumberFormat="1" applyFont="1" applyFill="1" applyBorder="1" applyAlignment="1">
      <alignment horizontal="right"/>
    </xf>
    <xf numFmtId="4" fontId="10" fillId="0" borderId="50" xfId="5" applyNumberFormat="1" applyFont="1" applyFill="1" applyBorder="1"/>
    <xf numFmtId="4" fontId="10" fillId="0" borderId="48" xfId="5" applyNumberFormat="1" applyFont="1" applyFill="1" applyBorder="1" applyAlignment="1">
      <alignment horizontal="right"/>
    </xf>
    <xf numFmtId="4" fontId="10" fillId="0" borderId="52" xfId="5" applyNumberFormat="1" applyFont="1" applyFill="1" applyBorder="1" applyAlignment="1">
      <alignment horizontal="right"/>
    </xf>
    <xf numFmtId="4" fontId="10" fillId="6" borderId="53" xfId="5" applyNumberFormat="1" applyFont="1" applyFill="1" applyBorder="1"/>
    <xf numFmtId="4" fontId="10" fillId="6" borderId="11" xfId="5" applyNumberFormat="1" applyFont="1" applyFill="1" applyBorder="1" applyAlignment="1">
      <alignment horizontal="right"/>
    </xf>
    <xf numFmtId="4" fontId="10" fillId="6" borderId="54" xfId="5" applyNumberFormat="1" applyFont="1" applyFill="1" applyBorder="1" applyAlignment="1">
      <alignment horizontal="right"/>
    </xf>
    <xf numFmtId="4" fontId="10" fillId="6" borderId="55" xfId="5" applyNumberFormat="1" applyFont="1" applyFill="1" applyBorder="1"/>
    <xf numFmtId="4" fontId="10" fillId="6" borderId="56" xfId="5" applyNumberFormat="1" applyFont="1" applyFill="1" applyBorder="1" applyAlignment="1">
      <alignment horizontal="right"/>
    </xf>
    <xf numFmtId="4" fontId="10" fillId="6" borderId="57" xfId="5" applyNumberFormat="1" applyFont="1" applyFill="1" applyBorder="1" applyAlignment="1">
      <alignment horizontal="right"/>
    </xf>
    <xf numFmtId="0" fontId="25" fillId="0" borderId="0" xfId="5" applyFont="1" applyFill="1" applyBorder="1"/>
    <xf numFmtId="4" fontId="10" fillId="0" borderId="0" xfId="5" applyNumberFormat="1" applyFont="1" applyFill="1" applyBorder="1" applyAlignment="1">
      <alignment horizontal="right"/>
    </xf>
    <xf numFmtId="0" fontId="13" fillId="0" borderId="0" xfId="5" applyFont="1" applyFill="1" applyAlignment="1">
      <alignment horizontal="left"/>
    </xf>
    <xf numFmtId="4" fontId="25" fillId="0" borderId="0" xfId="5" applyNumberFormat="1" applyFont="1" applyFill="1" applyAlignment="1">
      <alignment vertical="center"/>
    </xf>
    <xf numFmtId="0" fontId="25" fillId="0" borderId="0" xfId="5" applyFont="1"/>
    <xf numFmtId="4" fontId="10" fillId="7" borderId="65" xfId="5" applyNumberFormat="1" applyFont="1" applyFill="1" applyBorder="1" applyAlignment="1">
      <alignment horizontal="right"/>
    </xf>
    <xf numFmtId="4" fontId="10" fillId="8" borderId="65" xfId="5" applyNumberFormat="1" applyFont="1" applyFill="1" applyBorder="1" applyAlignment="1">
      <alignment horizontal="right"/>
    </xf>
    <xf numFmtId="4" fontId="29" fillId="0" borderId="65" xfId="5" applyNumberFormat="1" applyFont="1" applyBorder="1" applyAlignment="1">
      <alignment horizontal="right"/>
    </xf>
    <xf numFmtId="4" fontId="29" fillId="0" borderId="68" xfId="5" applyNumberFormat="1" applyFont="1" applyBorder="1" applyAlignment="1">
      <alignment horizontal="right"/>
    </xf>
    <xf numFmtId="4" fontId="10" fillId="8" borderId="64" xfId="5" applyNumberFormat="1" applyFont="1" applyFill="1" applyBorder="1" applyAlignment="1">
      <alignment horizontal="right"/>
    </xf>
    <xf numFmtId="4" fontId="29" fillId="0" borderId="65" xfId="5" applyNumberFormat="1" applyFont="1" applyFill="1" applyBorder="1" applyAlignment="1">
      <alignment horizontal="right"/>
    </xf>
    <xf numFmtId="4" fontId="10" fillId="0" borderId="65" xfId="5" applyNumberFormat="1" applyFont="1" applyFill="1" applyBorder="1" applyAlignment="1">
      <alignment horizontal="right"/>
    </xf>
    <xf numFmtId="4" fontId="10" fillId="7" borderId="74" xfId="5" applyNumberFormat="1" applyFont="1" applyFill="1" applyBorder="1" applyAlignment="1">
      <alignment horizontal="right"/>
    </xf>
    <xf numFmtId="0" fontId="25" fillId="0" borderId="0" xfId="8" applyFont="1" applyFill="1" applyAlignment="1" applyProtection="1">
      <alignment vertical="center" wrapText="1"/>
    </xf>
    <xf numFmtId="0" fontId="25" fillId="0" borderId="0" xfId="8" applyFont="1" applyFill="1" applyAlignment="1" applyProtection="1">
      <alignment vertical="center"/>
    </xf>
    <xf numFmtId="0" fontId="10" fillId="6" borderId="75" xfId="8" applyFont="1" applyFill="1" applyBorder="1" applyAlignment="1" applyProtection="1">
      <alignment horizontal="center" vertical="center" wrapText="1"/>
    </xf>
    <xf numFmtId="4" fontId="10" fillId="6" borderId="75" xfId="8" applyNumberFormat="1" applyFont="1" applyFill="1" applyBorder="1" applyAlignment="1" applyProtection="1">
      <alignment horizontal="center" vertical="center" wrapText="1"/>
    </xf>
    <xf numFmtId="0" fontId="10" fillId="6" borderId="42" xfId="8" applyFont="1" applyFill="1" applyBorder="1" applyAlignment="1" applyProtection="1">
      <alignment horizontal="center" vertical="center" wrapText="1"/>
    </xf>
    <xf numFmtId="0" fontId="10" fillId="0" borderId="32" xfId="8" applyFont="1" applyFill="1" applyBorder="1" applyAlignment="1" applyProtection="1">
      <alignment horizontal="center" vertical="center"/>
    </xf>
    <xf numFmtId="4" fontId="10" fillId="0" borderId="32" xfId="8" applyNumberFormat="1" applyFont="1" applyFill="1" applyBorder="1" applyAlignment="1" applyProtection="1">
      <alignment horizontal="center" vertical="center" wrapText="1"/>
    </xf>
    <xf numFmtId="0" fontId="10" fillId="0" borderId="76" xfId="8" applyFont="1" applyFill="1" applyBorder="1" applyAlignment="1" applyProtection="1">
      <alignment horizontal="center" vertical="center" wrapText="1"/>
    </xf>
    <xf numFmtId="0" fontId="10" fillId="6" borderId="29" xfId="8" applyFont="1" applyFill="1" applyBorder="1" applyAlignment="1" applyProtection="1">
      <alignment vertical="center" wrapText="1"/>
    </xf>
    <xf numFmtId="4" fontId="10" fillId="6" borderId="29" xfId="8" applyNumberFormat="1" applyFont="1" applyFill="1" applyBorder="1" applyAlignment="1" applyProtection="1">
      <alignment vertical="center"/>
    </xf>
    <xf numFmtId="4" fontId="10" fillId="6" borderId="77" xfId="8" applyNumberFormat="1" applyFont="1" applyFill="1" applyBorder="1" applyAlignment="1" applyProtection="1">
      <alignment vertical="center"/>
    </xf>
    <xf numFmtId="0" fontId="10" fillId="0" borderId="30" xfId="8" applyFont="1" applyFill="1" applyBorder="1" applyAlignment="1" applyProtection="1">
      <alignment vertical="center" wrapText="1"/>
    </xf>
    <xf numFmtId="4" fontId="10" fillId="0" borderId="30" xfId="8" applyNumberFormat="1" applyFont="1" applyFill="1" applyBorder="1" applyAlignment="1" applyProtection="1">
      <alignment vertical="center"/>
    </xf>
    <xf numFmtId="4" fontId="10" fillId="0" borderId="78" xfId="8" applyNumberFormat="1" applyFont="1" applyFill="1" applyBorder="1" applyAlignment="1" applyProtection="1">
      <alignment vertical="center"/>
    </xf>
    <xf numFmtId="0" fontId="25" fillId="0" borderId="79" xfId="8" applyFont="1" applyFill="1" applyBorder="1" applyAlignment="1" applyProtection="1">
      <alignment vertical="center" wrapText="1"/>
    </xf>
    <xf numFmtId="4" fontId="25" fillId="0" borderId="79" xfId="8" applyNumberFormat="1" applyFont="1" applyFill="1" applyBorder="1" applyAlignment="1" applyProtection="1">
      <alignment vertical="center"/>
      <protection locked="0"/>
    </xf>
    <xf numFmtId="4" fontId="25" fillId="0" borderId="80" xfId="8" applyNumberFormat="1" applyFont="1" applyFill="1" applyBorder="1" applyAlignment="1" applyProtection="1">
      <alignment vertical="center"/>
    </xf>
    <xf numFmtId="0" fontId="25" fillId="0" borderId="79" xfId="8" quotePrefix="1" applyFont="1" applyFill="1" applyBorder="1" applyAlignment="1" applyProtection="1">
      <alignment vertical="center" wrapText="1"/>
      <protection locked="0"/>
    </xf>
    <xf numFmtId="0" fontId="10" fillId="6" borderId="33" xfId="8" applyFont="1" applyFill="1" applyBorder="1" applyAlignment="1" applyProtection="1">
      <alignment vertical="center" wrapText="1"/>
    </xf>
    <xf numFmtId="4" fontId="10" fillId="6" borderId="33" xfId="8" applyNumberFormat="1" applyFont="1" applyFill="1" applyBorder="1" applyAlignment="1" applyProtection="1">
      <alignment vertical="center"/>
    </xf>
    <xf numFmtId="4" fontId="10" fillId="6" borderId="81" xfId="8" applyNumberFormat="1" applyFont="1" applyFill="1" applyBorder="1" applyAlignment="1" applyProtection="1">
      <alignment vertical="center"/>
    </xf>
    <xf numFmtId="0" fontId="10" fillId="0" borderId="23" xfId="8" applyFont="1" applyFill="1" applyBorder="1" applyAlignment="1" applyProtection="1">
      <alignment horizontal="centerContinuous" vertical="center"/>
    </xf>
    <xf numFmtId="0" fontId="25" fillId="0" borderId="0" xfId="8" applyFont="1" applyFill="1" applyBorder="1" applyAlignment="1" applyProtection="1">
      <alignment vertical="center"/>
    </xf>
    <xf numFmtId="0" fontId="25" fillId="0" borderId="76" xfId="8" applyFont="1" applyFill="1" applyBorder="1" applyAlignment="1" applyProtection="1">
      <alignment vertical="center"/>
    </xf>
    <xf numFmtId="0" fontId="25" fillId="0" borderId="79" xfId="8" applyFont="1" applyFill="1" applyBorder="1" applyAlignment="1" applyProtection="1">
      <alignment vertical="center" wrapText="1"/>
      <protection locked="0"/>
    </xf>
    <xf numFmtId="0" fontId="10" fillId="7" borderId="11" xfId="5" applyFont="1" applyFill="1" applyBorder="1" applyAlignment="1">
      <alignment horizontal="center" wrapText="1"/>
    </xf>
    <xf numFmtId="0" fontId="25" fillId="0" borderId="11" xfId="5" applyFont="1" applyBorder="1" applyAlignment="1">
      <alignment wrapText="1"/>
    </xf>
    <xf numFmtId="4" fontId="25" fillId="0" borderId="11" xfId="5" applyNumberFormat="1" applyFont="1" applyBorder="1" applyAlignment="1">
      <alignment horizontal="right"/>
    </xf>
    <xf numFmtId="0" fontId="25" fillId="0" borderId="1" xfId="5" applyFont="1" applyBorder="1" applyAlignment="1">
      <alignment wrapText="1"/>
    </xf>
    <xf numFmtId="0" fontId="25" fillId="0" borderId="13" xfId="5" applyFont="1" applyBorder="1" applyAlignment="1">
      <alignment wrapText="1"/>
    </xf>
    <xf numFmtId="4" fontId="25" fillId="0" borderId="13" xfId="5" applyNumberFormat="1" applyFont="1" applyBorder="1" applyAlignment="1">
      <alignment horizontal="right"/>
    </xf>
    <xf numFmtId="2" fontId="25" fillId="0" borderId="13" xfId="5" applyNumberFormat="1" applyFont="1" applyBorder="1" applyAlignment="1">
      <alignment horizontal="right"/>
    </xf>
    <xf numFmtId="0" fontId="10" fillId="7" borderId="85" xfId="5" applyFont="1" applyFill="1" applyBorder="1" applyAlignment="1">
      <alignment horizontal="center" wrapText="1"/>
    </xf>
    <xf numFmtId="0" fontId="10" fillId="7" borderId="48" xfId="5" applyFont="1" applyFill="1" applyBorder="1" applyAlignment="1">
      <alignment horizontal="center" wrapText="1"/>
    </xf>
    <xf numFmtId="0" fontId="10" fillId="7" borderId="78" xfId="5" applyFont="1" applyFill="1" applyBorder="1" applyAlignment="1">
      <alignment horizontal="center" wrapText="1"/>
    </xf>
    <xf numFmtId="0" fontId="10" fillId="7" borderId="86" xfId="5" applyFont="1" applyFill="1" applyBorder="1" applyAlignment="1">
      <alignment horizontal="center" wrapText="1"/>
    </xf>
    <xf numFmtId="0" fontId="10" fillId="7" borderId="87" xfId="5" applyFont="1" applyFill="1" applyBorder="1" applyAlignment="1">
      <alignment horizontal="center" wrapText="1"/>
    </xf>
    <xf numFmtId="0" fontId="10" fillId="7" borderId="88" xfId="5" applyFont="1" applyFill="1" applyBorder="1" applyAlignment="1">
      <alignment horizontal="center" wrapText="1"/>
    </xf>
    <xf numFmtId="0" fontId="10" fillId="0" borderId="30" xfId="5" applyFont="1" applyBorder="1" applyAlignment="1">
      <alignment wrapText="1"/>
    </xf>
    <xf numFmtId="4" fontId="10" fillId="0" borderId="85" xfId="5" applyNumberFormat="1" applyFont="1" applyBorder="1" applyAlignment="1">
      <alignment horizontal="right"/>
    </xf>
    <xf numFmtId="4" fontId="10" fillId="0" borderId="48" xfId="5" applyNumberFormat="1" applyFont="1" applyBorder="1" applyAlignment="1">
      <alignment horizontal="right"/>
    </xf>
    <xf numFmtId="4" fontId="25" fillId="0" borderId="48" xfId="5" applyNumberFormat="1" applyFont="1" applyBorder="1" applyAlignment="1">
      <alignment vertical="center"/>
    </xf>
    <xf numFmtId="4" fontId="25" fillId="0" borderId="78" xfId="5" applyNumberFormat="1" applyFont="1" applyBorder="1" applyAlignment="1">
      <alignment vertical="center"/>
    </xf>
    <xf numFmtId="4" fontId="25" fillId="0" borderId="89" xfId="5" applyNumberFormat="1" applyFont="1" applyBorder="1" applyAlignment="1">
      <alignment vertical="center"/>
    </xf>
    <xf numFmtId="4" fontId="10" fillId="0" borderId="78" xfId="5" applyNumberFormat="1" applyFont="1" applyBorder="1" applyAlignment="1">
      <alignment horizontal="right"/>
    </xf>
    <xf numFmtId="0" fontId="31" fillId="0" borderId="30" xfId="5" applyFont="1" applyFill="1" applyBorder="1" applyAlignment="1">
      <alignment vertical="center" wrapText="1"/>
    </xf>
    <xf numFmtId="2" fontId="25" fillId="0" borderId="85" xfId="5" applyNumberFormat="1" applyFont="1" applyBorder="1" applyAlignment="1">
      <alignment wrapText="1"/>
    </xf>
    <xf numFmtId="4" fontId="25" fillId="0" borderId="48" xfId="5" applyNumberFormat="1" applyFont="1" applyBorder="1" applyAlignment="1">
      <alignment wrapText="1"/>
    </xf>
    <xf numFmtId="2" fontId="25" fillId="0" borderId="48" xfId="5" applyNumberFormat="1" applyFont="1" applyBorder="1" applyAlignment="1">
      <alignment wrapText="1"/>
    </xf>
    <xf numFmtId="2" fontId="25" fillId="0" borderId="78" xfId="5" applyNumberFormat="1" applyFont="1" applyBorder="1" applyAlignment="1">
      <alignment wrapText="1"/>
    </xf>
    <xf numFmtId="0" fontId="31" fillId="0" borderId="90" xfId="5" applyFont="1" applyFill="1" applyBorder="1" applyAlignment="1">
      <alignment vertical="center" wrapText="1"/>
    </xf>
    <xf numFmtId="4" fontId="25" fillId="0" borderId="85" xfId="5" applyNumberFormat="1" applyFont="1" applyBorder="1" applyAlignment="1">
      <alignment horizontal="right"/>
    </xf>
    <xf numFmtId="4" fontId="25" fillId="0" borderId="48" xfId="5" applyNumberFormat="1" applyFont="1" applyBorder="1" applyAlignment="1">
      <alignment horizontal="right"/>
    </xf>
    <xf numFmtId="2" fontId="25" fillId="0" borderId="48" xfId="5" applyNumberFormat="1" applyFont="1" applyBorder="1" applyAlignment="1">
      <alignment horizontal="right"/>
    </xf>
    <xf numFmtId="2" fontId="25" fillId="0" borderId="78" xfId="5" applyNumberFormat="1" applyFont="1" applyBorder="1" applyAlignment="1">
      <alignment horizontal="right"/>
    </xf>
    <xf numFmtId="0" fontId="10" fillId="6" borderId="33" xfId="5" applyFont="1" applyFill="1" applyBorder="1" applyAlignment="1">
      <alignment wrapText="1"/>
    </xf>
    <xf numFmtId="4" fontId="10" fillId="6" borderId="91" xfId="5" applyNumberFormat="1" applyFont="1" applyFill="1" applyBorder="1" applyAlignment="1">
      <alignment horizontal="right"/>
    </xf>
    <xf numFmtId="4" fontId="10" fillId="6" borderId="92" xfId="5" applyNumberFormat="1" applyFont="1" applyFill="1" applyBorder="1" applyAlignment="1">
      <alignment horizontal="right"/>
    </xf>
    <xf numFmtId="4" fontId="10" fillId="6" borderId="93" xfId="5" applyNumberFormat="1" applyFont="1" applyFill="1" applyBorder="1" applyAlignment="1">
      <alignment horizontal="right"/>
    </xf>
    <xf numFmtId="4" fontId="10" fillId="6" borderId="39" xfId="5" applyNumberFormat="1" applyFont="1" applyFill="1" applyBorder="1" applyAlignment="1">
      <alignment horizontal="right"/>
    </xf>
    <xf numFmtId="4" fontId="10" fillId="6" borderId="94" xfId="5" applyNumberFormat="1" applyFont="1" applyFill="1" applyBorder="1" applyAlignment="1">
      <alignment horizontal="right"/>
    </xf>
    <xf numFmtId="4" fontId="10" fillId="6" borderId="95" xfId="5" applyNumberFormat="1" applyFont="1" applyFill="1" applyBorder="1" applyAlignment="1">
      <alignment horizontal="right"/>
    </xf>
    <xf numFmtId="4" fontId="10" fillId="6" borderId="81" xfId="5" applyNumberFormat="1" applyFont="1" applyFill="1" applyBorder="1" applyAlignment="1">
      <alignment horizontal="right"/>
    </xf>
    <xf numFmtId="0" fontId="25" fillId="7" borderId="96" xfId="5" applyFont="1" applyFill="1" applyBorder="1" applyAlignment="1">
      <alignment horizontal="center" wrapText="1"/>
    </xf>
    <xf numFmtId="0" fontId="10" fillId="7" borderId="97" xfId="5" applyFont="1" applyFill="1" applyBorder="1" applyAlignment="1">
      <alignment horizontal="center" wrapText="1"/>
    </xf>
    <xf numFmtId="0" fontId="10" fillId="7" borderId="98" xfId="5" applyFont="1" applyFill="1" applyBorder="1" applyAlignment="1">
      <alignment horizontal="center" wrapText="1"/>
    </xf>
    <xf numFmtId="0" fontId="25" fillId="0" borderId="99" xfId="5" applyFont="1" applyBorder="1" applyAlignment="1">
      <alignment wrapText="1"/>
    </xf>
    <xf numFmtId="4" fontId="25" fillId="0" borderId="95" xfId="5" applyNumberFormat="1" applyFont="1" applyBorder="1" applyAlignment="1">
      <alignment horizontal="right"/>
    </xf>
    <xf numFmtId="4" fontId="25" fillId="0" borderId="100" xfId="5" applyNumberFormat="1" applyFont="1" applyBorder="1" applyAlignment="1">
      <alignment horizontal="right"/>
    </xf>
    <xf numFmtId="4" fontId="25" fillId="0" borderId="54" xfId="5" applyNumberFormat="1" applyFont="1" applyBorder="1" applyAlignment="1">
      <alignment horizontal="right"/>
    </xf>
    <xf numFmtId="4" fontId="25" fillId="0" borderId="1" xfId="5" applyNumberFormat="1" applyFont="1" applyBorder="1" applyAlignment="1">
      <alignment horizontal="right"/>
    </xf>
    <xf numFmtId="4" fontId="25" fillId="0" borderId="102" xfId="5" applyNumberFormat="1" applyFont="1" applyBorder="1" applyAlignment="1">
      <alignment horizontal="right"/>
    </xf>
    <xf numFmtId="4" fontId="25" fillId="0" borderId="13" xfId="5" applyNumberFormat="1" applyFont="1" applyFill="1" applyBorder="1" applyAlignment="1">
      <alignment horizontal="right"/>
    </xf>
    <xf numFmtId="4" fontId="25" fillId="0" borderId="49" xfId="5" applyNumberFormat="1" applyFont="1" applyFill="1" applyBorder="1" applyAlignment="1">
      <alignment horizontal="right"/>
    </xf>
    <xf numFmtId="4" fontId="25" fillId="0" borderId="11" xfId="5" applyNumberFormat="1" applyFont="1" applyFill="1" applyBorder="1" applyAlignment="1">
      <alignment horizontal="right"/>
    </xf>
    <xf numFmtId="4" fontId="25" fillId="0" borderId="54" xfId="5" applyNumberFormat="1" applyFont="1" applyFill="1" applyBorder="1" applyAlignment="1">
      <alignment horizontal="right"/>
    </xf>
    <xf numFmtId="4" fontId="8" fillId="0" borderId="0" xfId="5" applyNumberFormat="1" applyFont="1" applyAlignment="1">
      <alignment vertical="center"/>
    </xf>
    <xf numFmtId="4" fontId="6" fillId="0" borderId="0" xfId="5" applyNumberFormat="1" applyFont="1" applyAlignment="1">
      <alignment vertical="center" wrapText="1"/>
    </xf>
    <xf numFmtId="4" fontId="12" fillId="0" borderId="0" xfId="5" applyNumberFormat="1" applyFont="1" applyAlignment="1">
      <alignment vertical="center" wrapText="1"/>
    </xf>
    <xf numFmtId="4" fontId="10" fillId="9" borderId="75" xfId="5" applyNumberFormat="1" applyFont="1" applyFill="1" applyBorder="1" applyAlignment="1">
      <alignment horizontal="center" vertical="center" wrapText="1"/>
    </xf>
    <xf numFmtId="4" fontId="10" fillId="6" borderId="41" xfId="5" applyNumberFormat="1" applyFont="1" applyFill="1" applyBorder="1" applyAlignment="1">
      <alignment horizontal="center" vertical="center" wrapText="1"/>
    </xf>
    <xf numFmtId="4" fontId="10" fillId="9" borderId="42" xfId="5" applyNumberFormat="1" applyFont="1" applyFill="1" applyBorder="1" applyAlignment="1">
      <alignment horizontal="center" vertical="center" wrapText="1"/>
    </xf>
    <xf numFmtId="4" fontId="10" fillId="0" borderId="96" xfId="5" applyNumberFormat="1" applyFont="1" applyBorder="1" applyAlignment="1">
      <alignment vertical="center"/>
    </xf>
    <xf numFmtId="4" fontId="10" fillId="0" borderId="18" xfId="5" applyNumberFormat="1" applyFont="1" applyFill="1" applyBorder="1" applyAlignment="1">
      <alignment horizontal="left" vertical="center" wrapText="1"/>
    </xf>
    <xf numFmtId="4" fontId="10" fillId="0" borderId="29" xfId="5" applyNumberFormat="1" applyFont="1" applyFill="1" applyBorder="1" applyAlignment="1">
      <alignment vertical="center"/>
    </xf>
    <xf numFmtId="4" fontId="10" fillId="0" borderId="83" xfId="5" applyNumberFormat="1" applyFont="1" applyBorder="1" applyAlignment="1">
      <alignment vertical="center"/>
    </xf>
    <xf numFmtId="4" fontId="10" fillId="0" borderId="29" xfId="5" applyNumberFormat="1" applyFont="1" applyBorder="1" applyAlignment="1">
      <alignment vertical="center"/>
    </xf>
    <xf numFmtId="4" fontId="10" fillId="0" borderId="77" xfId="5" applyNumberFormat="1" applyFont="1" applyBorder="1" applyAlignment="1">
      <alignment vertical="center"/>
    </xf>
    <xf numFmtId="4" fontId="10" fillId="0" borderId="89" xfId="5" applyNumberFormat="1" applyFont="1" applyBorder="1" applyAlignment="1">
      <alignment vertical="center"/>
    </xf>
    <xf numFmtId="4" fontId="10" fillId="0" borderId="103" xfId="5" applyNumberFormat="1" applyFont="1" applyBorder="1" applyAlignment="1">
      <alignment vertical="center"/>
    </xf>
    <xf numFmtId="4" fontId="10" fillId="0" borderId="30" xfId="5" applyNumberFormat="1" applyFont="1" applyFill="1" applyBorder="1" applyAlignment="1">
      <alignment vertical="center"/>
    </xf>
    <xf numFmtId="4" fontId="10" fillId="0" borderId="104" xfId="5" applyNumberFormat="1" applyFont="1" applyBorder="1" applyAlignment="1">
      <alignment vertical="center"/>
    </xf>
    <xf numFmtId="4" fontId="10" fillId="0" borderId="30" xfId="5" applyNumberFormat="1" applyFont="1" applyBorder="1" applyAlignment="1">
      <alignment vertical="center"/>
    </xf>
    <xf numFmtId="4" fontId="10" fillId="0" borderId="78" xfId="5" applyNumberFormat="1" applyFont="1" applyBorder="1" applyAlignment="1">
      <alignment vertical="center"/>
    </xf>
    <xf numFmtId="4" fontId="25" fillId="0" borderId="103" xfId="5" applyNumberFormat="1" applyFont="1" applyBorder="1" applyAlignment="1">
      <alignment vertical="center"/>
    </xf>
    <xf numFmtId="3" fontId="25" fillId="0" borderId="30" xfId="5" applyNumberFormat="1" applyFont="1" applyFill="1" applyBorder="1" applyAlignment="1">
      <alignment vertical="center"/>
    </xf>
    <xf numFmtId="4" fontId="25" fillId="0" borderId="104" xfId="5" applyNumberFormat="1" applyFont="1" applyBorder="1" applyAlignment="1">
      <alignment vertical="center"/>
    </xf>
    <xf numFmtId="4" fontId="25" fillId="0" borderId="30" xfId="5" applyNumberFormat="1" applyFont="1" applyBorder="1" applyAlignment="1">
      <alignment vertical="center"/>
    </xf>
    <xf numFmtId="4" fontId="25" fillId="0" borderId="105" xfId="5" applyNumberFormat="1" applyFont="1" applyBorder="1" applyAlignment="1">
      <alignment vertical="center"/>
    </xf>
    <xf numFmtId="4" fontId="25" fillId="0" borderId="34" xfId="5" applyNumberFormat="1" applyFont="1" applyBorder="1" applyAlignment="1">
      <alignment vertical="center"/>
    </xf>
    <xf numFmtId="3" fontId="25" fillId="0" borderId="31" xfId="5" applyNumberFormat="1" applyFont="1" applyFill="1" applyBorder="1" applyAlignment="1">
      <alignment vertical="center"/>
    </xf>
    <xf numFmtId="4" fontId="25" fillId="0" borderId="35" xfId="5" applyNumberFormat="1" applyFont="1" applyBorder="1" applyAlignment="1">
      <alignment vertical="center"/>
    </xf>
    <xf numFmtId="4" fontId="25" fillId="0" borderId="31" xfId="5" applyNumberFormat="1" applyFont="1" applyBorder="1" applyAlignment="1">
      <alignment vertical="center"/>
    </xf>
    <xf numFmtId="4" fontId="25" fillId="0" borderId="36" xfId="5" applyNumberFormat="1" applyFont="1" applyBorder="1" applyAlignment="1">
      <alignment vertical="center"/>
    </xf>
    <xf numFmtId="4" fontId="10" fillId="0" borderId="106" xfId="5" applyNumberFormat="1" applyFont="1" applyBorder="1" applyAlignment="1">
      <alignment vertical="center"/>
    </xf>
    <xf numFmtId="4" fontId="10" fillId="9" borderId="107" xfId="5" applyNumberFormat="1" applyFont="1" applyFill="1" applyBorder="1" applyAlignment="1">
      <alignment vertical="center"/>
    </xf>
    <xf numFmtId="4" fontId="10" fillId="9" borderId="75" xfId="5" applyNumberFormat="1" applyFont="1" applyFill="1" applyBorder="1" applyAlignment="1">
      <alignment vertical="center"/>
    </xf>
    <xf numFmtId="4" fontId="10" fillId="0" borderId="86" xfId="5" applyNumberFormat="1" applyFont="1" applyBorder="1" applyAlignment="1">
      <alignment vertical="center"/>
    </xf>
    <xf numFmtId="4" fontId="10" fillId="0" borderId="75" xfId="5" applyNumberFormat="1" applyFont="1" applyFill="1" applyBorder="1" applyAlignment="1">
      <alignment horizontal="left" vertical="center" wrapText="1"/>
    </xf>
    <xf numFmtId="4" fontId="10" fillId="0" borderId="84" xfId="5" applyNumberFormat="1" applyFont="1" applyFill="1" applyBorder="1" applyAlignment="1">
      <alignment vertical="center"/>
    </xf>
    <xf numFmtId="4" fontId="10" fillId="0" borderId="26" xfId="5" applyNumberFormat="1" applyFont="1" applyBorder="1" applyAlignment="1">
      <alignment vertical="center"/>
    </xf>
    <xf numFmtId="4" fontId="10" fillId="0" borderId="84" xfId="5" applyNumberFormat="1" applyFont="1" applyBorder="1" applyAlignment="1">
      <alignment vertical="center"/>
    </xf>
    <xf numFmtId="4" fontId="10" fillId="0" borderId="88" xfId="5" applyNumberFormat="1" applyFont="1" applyBorder="1" applyAlignment="1">
      <alignment vertical="center"/>
    </xf>
    <xf numFmtId="4" fontId="10" fillId="9" borderId="106" xfId="5" applyNumberFormat="1" applyFont="1" applyFill="1" applyBorder="1" applyAlignment="1">
      <alignment vertical="center"/>
    </xf>
    <xf numFmtId="4" fontId="10" fillId="9" borderId="41" xfId="5" applyNumberFormat="1" applyFont="1" applyFill="1" applyBorder="1" applyAlignment="1">
      <alignment vertical="center"/>
    </xf>
    <xf numFmtId="4" fontId="10" fillId="9" borderId="42" xfId="5" applyNumberFormat="1" applyFont="1" applyFill="1" applyBorder="1" applyAlignment="1">
      <alignment vertical="center"/>
    </xf>
    <xf numFmtId="4" fontId="25" fillId="0" borderId="0" xfId="5" applyNumberFormat="1" applyFont="1" applyFill="1" applyBorder="1" applyAlignment="1" applyProtection="1">
      <alignment vertical="center"/>
      <protection locked="0"/>
    </xf>
    <xf numFmtId="4" fontId="8" fillId="0" borderId="0" xfId="5" applyNumberFormat="1" applyFont="1" applyFill="1" applyBorder="1" applyAlignment="1" applyProtection="1">
      <alignment vertical="center"/>
      <protection locked="0"/>
    </xf>
    <xf numFmtId="4" fontId="25" fillId="9" borderId="21" xfId="5" applyNumberFormat="1" applyFont="1" applyFill="1" applyBorder="1" applyAlignment="1" applyProtection="1">
      <alignment horizontal="center" vertical="center" wrapText="1"/>
      <protection locked="0"/>
    </xf>
    <xf numFmtId="4" fontId="25" fillId="9" borderId="60" xfId="5" applyNumberFormat="1" applyFont="1" applyFill="1" applyBorder="1" applyAlignment="1" applyProtection="1">
      <alignment horizontal="center" vertical="center" wrapText="1"/>
      <protection locked="0"/>
    </xf>
    <xf numFmtId="49" fontId="25" fillId="0" borderId="29" xfId="5" applyNumberFormat="1" applyFont="1" applyFill="1" applyBorder="1" applyAlignment="1" applyProtection="1">
      <alignment vertical="center"/>
      <protection locked="0"/>
    </xf>
    <xf numFmtId="4" fontId="10" fillId="0" borderId="82" xfId="5" applyNumberFormat="1" applyFont="1" applyFill="1" applyBorder="1" applyAlignment="1" applyProtection="1">
      <alignment vertical="center"/>
      <protection locked="0"/>
    </xf>
    <xf numFmtId="4" fontId="25" fillId="0" borderId="29" xfId="5" applyNumberFormat="1" applyFont="1" applyFill="1" applyBorder="1" applyAlignment="1" applyProtection="1">
      <alignment vertical="center"/>
      <protection locked="0"/>
    </xf>
    <xf numFmtId="4" fontId="10" fillId="0" borderId="29" xfId="5" applyNumberFormat="1" applyFont="1" applyFill="1" applyBorder="1" applyAlignment="1" applyProtection="1">
      <alignment vertical="center"/>
      <protection locked="0"/>
    </xf>
    <xf numFmtId="49" fontId="10" fillId="0" borderId="84" xfId="5" applyNumberFormat="1" applyFont="1" applyFill="1" applyBorder="1" applyAlignment="1" applyProtection="1">
      <alignment vertical="center"/>
      <protection locked="0"/>
    </xf>
    <xf numFmtId="4" fontId="10" fillId="0" borderId="111" xfId="5" applyNumberFormat="1" applyFont="1" applyFill="1" applyBorder="1" applyAlignment="1" applyProtection="1">
      <alignment vertical="center"/>
      <protection locked="0"/>
    </xf>
    <xf numFmtId="4" fontId="10" fillId="0" borderId="84" xfId="5" applyNumberFormat="1" applyFont="1" applyFill="1" applyBorder="1" applyAlignment="1" applyProtection="1">
      <alignment vertical="center"/>
      <protection locked="0"/>
    </xf>
    <xf numFmtId="4" fontId="25" fillId="0" borderId="32" xfId="5" applyNumberFormat="1" applyFont="1" applyFill="1" applyBorder="1" applyAlignment="1" applyProtection="1">
      <alignment vertical="center"/>
      <protection locked="0"/>
    </xf>
    <xf numFmtId="49" fontId="25" fillId="0" borderId="84" xfId="5" applyNumberFormat="1" applyFont="1" applyFill="1" applyBorder="1" applyAlignment="1" applyProtection="1">
      <alignment vertical="center"/>
      <protection locked="0"/>
    </xf>
    <xf numFmtId="4" fontId="10" fillId="0" borderId="110" xfId="5" applyNumberFormat="1" applyFont="1" applyFill="1" applyBorder="1" applyAlignment="1" applyProtection="1">
      <alignment vertical="center"/>
    </xf>
    <xf numFmtId="4" fontId="25" fillId="0" borderId="30" xfId="5" applyNumberFormat="1" applyFont="1" applyFill="1" applyBorder="1" applyAlignment="1" applyProtection="1">
      <alignment vertical="center"/>
      <protection locked="0"/>
    </xf>
    <xf numFmtId="4" fontId="10" fillId="0" borderId="30" xfId="5" applyNumberFormat="1" applyFont="1" applyFill="1" applyBorder="1" applyAlignment="1" applyProtection="1">
      <alignment vertical="center"/>
      <protection locked="0"/>
    </xf>
    <xf numFmtId="4" fontId="25" fillId="0" borderId="110" xfId="5" applyNumberFormat="1" applyFont="1" applyFill="1" applyBorder="1" applyAlignment="1" applyProtection="1">
      <alignment vertical="center"/>
    </xf>
    <xf numFmtId="49" fontId="25" fillId="0" borderId="30" xfId="5" applyNumberFormat="1" applyFont="1" applyFill="1" applyBorder="1" applyAlignment="1" applyProtection="1">
      <alignment vertical="center"/>
      <protection locked="0"/>
    </xf>
    <xf numFmtId="4" fontId="10" fillId="6" borderId="40" xfId="5" applyNumberFormat="1" applyFont="1" applyFill="1" applyBorder="1" applyAlignment="1" applyProtection="1">
      <alignment vertical="center"/>
      <protection locked="0"/>
    </xf>
    <xf numFmtId="4" fontId="10" fillId="6" borderId="75" xfId="5" applyNumberFormat="1" applyFont="1" applyFill="1" applyBorder="1" applyAlignment="1" applyProtection="1">
      <alignment vertical="center"/>
      <protection locked="0"/>
    </xf>
    <xf numFmtId="0" fontId="8" fillId="0" borderId="0" xfId="1" applyFont="1"/>
    <xf numFmtId="0" fontId="25" fillId="0" borderId="0" xfId="5" applyNumberFormat="1" applyFont="1" applyAlignment="1" applyProtection="1">
      <alignment horizontal="center" vertical="center"/>
      <protection locked="0"/>
    </xf>
    <xf numFmtId="4" fontId="25" fillId="0" borderId="0" xfId="5" applyNumberFormat="1" applyFont="1" applyFill="1" applyAlignment="1" applyProtection="1">
      <alignment vertical="center"/>
      <protection locked="0"/>
    </xf>
    <xf numFmtId="4" fontId="25" fillId="0" borderId="0" xfId="5" applyNumberFormat="1" applyFont="1" applyAlignment="1" applyProtection="1">
      <alignment vertical="center"/>
      <protection locked="0"/>
    </xf>
    <xf numFmtId="4" fontId="10" fillId="6" borderId="42" xfId="5" applyNumberFormat="1" applyFont="1" applyFill="1" applyBorder="1" applyAlignment="1" applyProtection="1">
      <alignment horizontal="center" vertical="center" wrapText="1"/>
      <protection locked="0"/>
    </xf>
    <xf numFmtId="4" fontId="10" fillId="6" borderId="41" xfId="5" applyNumberFormat="1" applyFont="1" applyFill="1" applyBorder="1" applyAlignment="1" applyProtection="1">
      <alignment horizontal="center" vertical="center" wrapText="1"/>
      <protection locked="0"/>
    </xf>
    <xf numFmtId="4" fontId="10" fillId="6" borderId="75" xfId="5" applyNumberFormat="1" applyFont="1" applyFill="1" applyBorder="1" applyAlignment="1" applyProtection="1">
      <alignment horizontal="center" vertical="center" wrapText="1"/>
      <protection locked="0"/>
    </xf>
    <xf numFmtId="4" fontId="10" fillId="9" borderId="60" xfId="5" applyNumberFormat="1" applyFont="1" applyFill="1" applyBorder="1" applyAlignment="1" applyProtection="1">
      <alignment horizontal="center" vertical="center" wrapText="1"/>
      <protection locked="0"/>
    </xf>
    <xf numFmtId="4" fontId="25" fillId="0" borderId="43" xfId="5" applyNumberFormat="1" applyFont="1" applyBorder="1" applyAlignment="1" applyProtection="1">
      <alignment horizontal="right" vertical="center" wrapText="1"/>
      <protection locked="0"/>
    </xf>
    <xf numFmtId="4" fontId="10" fillId="0" borderId="22" xfId="5" applyNumberFormat="1" applyFont="1" applyFill="1" applyBorder="1" applyAlignment="1" applyProtection="1">
      <alignment horizontal="right" vertical="center" wrapText="1"/>
    </xf>
    <xf numFmtId="4" fontId="25" fillId="0" borderId="48" xfId="5" applyNumberFormat="1" applyFont="1" applyBorder="1" applyAlignment="1" applyProtection="1">
      <alignment horizontal="right" vertical="center" wrapText="1"/>
      <protection locked="0"/>
    </xf>
    <xf numFmtId="4" fontId="10" fillId="0" borderId="113" xfId="5" applyNumberFormat="1" applyFont="1" applyFill="1" applyBorder="1" applyAlignment="1" applyProtection="1">
      <alignment horizontal="right" vertical="center" wrapText="1"/>
    </xf>
    <xf numFmtId="4" fontId="25" fillId="0" borderId="95" xfId="5" applyNumberFormat="1" applyFont="1" applyBorder="1" applyAlignment="1" applyProtection="1">
      <alignment horizontal="right" vertical="center" wrapText="1"/>
      <protection locked="0"/>
    </xf>
    <xf numFmtId="4" fontId="10" fillId="0" borderId="28" xfId="5" applyNumberFormat="1" applyFont="1" applyFill="1" applyBorder="1" applyAlignment="1" applyProtection="1">
      <alignment horizontal="right" vertical="center" wrapText="1"/>
    </xf>
    <xf numFmtId="4" fontId="25" fillId="6" borderId="43" xfId="5" applyNumberFormat="1" applyFont="1" applyFill="1" applyBorder="1" applyAlignment="1" applyProtection="1">
      <alignment horizontal="right" vertical="center" wrapText="1"/>
      <protection locked="0"/>
    </xf>
    <xf numFmtId="4" fontId="10" fillId="6" borderId="116" xfId="5" applyNumberFormat="1" applyFont="1" applyFill="1" applyBorder="1" applyAlignment="1" applyProtection="1">
      <alignment horizontal="right" vertical="center" wrapText="1"/>
    </xf>
    <xf numFmtId="166" fontId="29" fillId="0" borderId="48" xfId="5" applyNumberFormat="1" applyFont="1" applyBorder="1" applyAlignment="1" applyProtection="1">
      <alignment horizontal="right" vertical="center" wrapText="1"/>
      <protection locked="0"/>
    </xf>
    <xf numFmtId="4" fontId="29" fillId="0" borderId="48" xfId="5" applyNumberFormat="1" applyFont="1" applyBorder="1" applyAlignment="1" applyProtection="1">
      <alignment horizontal="right" vertical="center" wrapText="1"/>
      <protection locked="0"/>
    </xf>
    <xf numFmtId="166" fontId="29" fillId="0" borderId="95" xfId="5" applyNumberFormat="1" applyFont="1" applyBorder="1" applyAlignment="1" applyProtection="1">
      <alignment horizontal="right" vertical="center" wrapText="1"/>
      <protection locked="0"/>
    </xf>
    <xf numFmtId="4" fontId="10" fillId="9" borderId="93" xfId="5" applyNumberFormat="1" applyFont="1" applyFill="1" applyBorder="1" applyAlignment="1" applyProtection="1">
      <alignment horizontal="right" vertical="center" wrapText="1"/>
    </xf>
    <xf numFmtId="4" fontId="10" fillId="9" borderId="100" xfId="5" applyNumberFormat="1" applyFont="1" applyFill="1" applyBorder="1" applyAlignment="1" applyProtection="1">
      <alignment horizontal="right" vertical="center" wrapText="1"/>
    </xf>
    <xf numFmtId="0" fontId="32" fillId="0" borderId="0" xfId="5" applyNumberFormat="1" applyFont="1" applyAlignment="1" applyProtection="1">
      <alignment horizontal="left" vertical="center" wrapText="1"/>
      <protection locked="0"/>
    </xf>
    <xf numFmtId="0" fontId="5" fillId="0" borderId="0" xfId="5" applyFont="1"/>
    <xf numFmtId="4" fontId="14" fillId="0" borderId="0" xfId="5" applyNumberFormat="1" applyFont="1" applyAlignment="1">
      <alignment horizontal="center" vertical="center" wrapText="1"/>
    </xf>
    <xf numFmtId="4" fontId="10" fillId="9" borderId="75" xfId="5" applyNumberFormat="1" applyFont="1" applyFill="1" applyBorder="1" applyAlignment="1" applyProtection="1">
      <alignment horizontal="center" vertical="center" wrapText="1"/>
      <protection locked="0"/>
    </xf>
    <xf numFmtId="4" fontId="25" fillId="0" borderId="26" xfId="5" applyNumberFormat="1" applyFont="1" applyBorder="1" applyAlignment="1" applyProtection="1">
      <alignment horizontal="right" vertical="center" wrapText="1"/>
      <protection locked="0"/>
    </xf>
    <xf numFmtId="4" fontId="25" fillId="0" borderId="84" xfId="5" applyNumberFormat="1" applyFont="1" applyBorder="1" applyAlignment="1" applyProtection="1">
      <alignment horizontal="right" vertical="center" wrapText="1"/>
      <protection locked="0"/>
    </xf>
    <xf numFmtId="4" fontId="25" fillId="0" borderId="104" xfId="5" applyNumberFormat="1" applyFont="1" applyBorder="1" applyAlignment="1" applyProtection="1">
      <alignment horizontal="right" vertical="center" wrapText="1"/>
      <protection locked="0"/>
    </xf>
    <xf numFmtId="4" fontId="25" fillId="0" borderId="30" xfId="5" applyNumberFormat="1" applyFont="1" applyBorder="1" applyAlignment="1" applyProtection="1">
      <alignment horizontal="right" vertical="center" wrapText="1"/>
      <protection locked="0"/>
    </xf>
    <xf numFmtId="4" fontId="10" fillId="9" borderId="41" xfId="5" applyNumberFormat="1" applyFont="1" applyFill="1" applyBorder="1" applyAlignment="1" applyProtection="1">
      <alignment horizontal="right" vertical="center" wrapText="1"/>
    </xf>
    <xf numFmtId="4" fontId="10" fillId="9" borderId="75" xfId="5" applyNumberFormat="1" applyFont="1" applyFill="1" applyBorder="1" applyAlignment="1" applyProtection="1">
      <alignment horizontal="right" vertical="center" wrapText="1"/>
    </xf>
    <xf numFmtId="4" fontId="10" fillId="6" borderId="75" xfId="5" applyNumberFormat="1" applyFont="1" applyFill="1" applyBorder="1" applyAlignment="1" applyProtection="1">
      <alignment horizontal="right" vertical="center" wrapText="1"/>
    </xf>
    <xf numFmtId="4" fontId="10" fillId="9" borderId="42" xfId="5" applyNumberFormat="1" applyFont="1" applyFill="1" applyBorder="1" applyAlignment="1" applyProtection="1">
      <alignment horizontal="right" vertical="center" wrapText="1"/>
    </xf>
    <xf numFmtId="4" fontId="25" fillId="0" borderId="0" xfId="5" applyNumberFormat="1" applyFont="1" applyAlignment="1">
      <alignment vertical="center" wrapText="1"/>
    </xf>
    <xf numFmtId="4" fontId="25" fillId="0" borderId="83" xfId="5" applyNumberFormat="1" applyFont="1" applyFill="1" applyBorder="1" applyAlignment="1">
      <alignment horizontal="right" vertical="center" wrapText="1"/>
    </xf>
    <xf numFmtId="4" fontId="25" fillId="0" borderId="29" xfId="5" applyNumberFormat="1" applyFont="1" applyFill="1" applyBorder="1" applyAlignment="1">
      <alignment horizontal="right" vertical="center" wrapText="1"/>
    </xf>
    <xf numFmtId="4" fontId="25" fillId="0" borderId="81" xfId="5" applyNumberFormat="1" applyFont="1" applyFill="1" applyBorder="1" applyAlignment="1">
      <alignment horizontal="right" vertical="center" wrapText="1"/>
    </xf>
    <xf numFmtId="4" fontId="25" fillId="0" borderId="84" xfId="5" applyNumberFormat="1" applyFont="1" applyFill="1" applyBorder="1" applyAlignment="1">
      <alignment horizontal="right" vertical="center" wrapText="1"/>
    </xf>
    <xf numFmtId="4" fontId="10" fillId="9" borderId="38" xfId="5" applyNumberFormat="1" applyFont="1" applyFill="1" applyBorder="1" applyAlignment="1">
      <alignment horizontal="right" vertical="center" wrapText="1"/>
    </xf>
    <xf numFmtId="4" fontId="10" fillId="9" borderId="75" xfId="5" applyNumberFormat="1" applyFont="1" applyFill="1" applyBorder="1" applyAlignment="1">
      <alignment horizontal="right" vertical="center" wrapText="1"/>
    </xf>
    <xf numFmtId="4" fontId="8" fillId="0" borderId="0" xfId="5" applyNumberFormat="1" applyFont="1" applyFill="1" applyBorder="1" applyAlignment="1">
      <alignment vertical="center"/>
    </xf>
    <xf numFmtId="4" fontId="7" fillId="0" borderId="0" xfId="5" applyNumberFormat="1" applyFont="1" applyFill="1" applyBorder="1" applyAlignment="1">
      <alignment vertical="center"/>
    </xf>
    <xf numFmtId="4" fontId="10" fillId="9" borderId="75" xfId="5" applyNumberFormat="1" applyFont="1" applyFill="1" applyBorder="1" applyAlignment="1">
      <alignment horizontal="center" vertical="center"/>
    </xf>
    <xf numFmtId="4" fontId="10" fillId="9" borderId="90" xfId="5" applyNumberFormat="1" applyFont="1" applyFill="1" applyBorder="1" applyAlignment="1">
      <alignment horizontal="center" vertical="center"/>
    </xf>
    <xf numFmtId="4" fontId="10" fillId="6" borderId="75" xfId="5" applyNumberFormat="1" applyFont="1" applyFill="1" applyBorder="1" applyAlignment="1">
      <alignment horizontal="center" vertical="center" wrapText="1"/>
    </xf>
    <xf numFmtId="4" fontId="10" fillId="6" borderId="90" xfId="5" applyNumberFormat="1" applyFont="1" applyFill="1" applyBorder="1" applyAlignment="1">
      <alignment horizontal="left" vertical="center" wrapText="1"/>
    </xf>
    <xf numFmtId="4" fontId="25" fillId="0" borderId="30" xfId="5" applyNumberFormat="1" applyFont="1" applyFill="1" applyBorder="1" applyAlignment="1">
      <alignment horizontal="left" vertical="center" wrapText="1"/>
    </xf>
    <xf numFmtId="4" fontId="25" fillId="0" borderId="84" xfId="5" applyNumberFormat="1" applyFont="1" applyFill="1" applyBorder="1" applyAlignment="1">
      <alignment vertical="center"/>
    </xf>
    <xf numFmtId="4" fontId="25" fillId="0" borderId="26" xfId="5" applyNumberFormat="1" applyFont="1" applyFill="1" applyBorder="1" applyAlignment="1">
      <alignment vertical="center"/>
    </xf>
    <xf numFmtId="4" fontId="25" fillId="0" borderId="30" xfId="5" applyNumberFormat="1" applyFont="1" applyFill="1" applyBorder="1" applyAlignment="1">
      <alignment vertical="center"/>
    </xf>
    <xf numFmtId="4" fontId="25" fillId="0" borderId="104" xfId="5" applyNumberFormat="1" applyFont="1" applyFill="1" applyBorder="1" applyAlignment="1">
      <alignment vertical="center"/>
    </xf>
    <xf numFmtId="4" fontId="29" fillId="0" borderId="110" xfId="5" applyNumberFormat="1" applyFont="1" applyFill="1" applyBorder="1" applyAlignment="1">
      <alignment horizontal="left" vertical="center" wrapText="1"/>
    </xf>
    <xf numFmtId="4" fontId="29" fillId="0" borderId="23" xfId="5" applyNumberFormat="1" applyFont="1" applyFill="1" applyBorder="1" applyAlignment="1">
      <alignment horizontal="left" vertical="center" wrapText="1"/>
    </xf>
    <xf numFmtId="4" fontId="25" fillId="0" borderId="32" xfId="5" applyNumberFormat="1" applyFont="1" applyFill="1" applyBorder="1" applyAlignment="1">
      <alignment vertical="center"/>
    </xf>
    <xf numFmtId="4" fontId="25" fillId="0" borderId="0" xfId="5" applyNumberFormat="1" applyFont="1" applyFill="1" applyBorder="1" applyAlignment="1">
      <alignment vertical="center"/>
    </xf>
    <xf numFmtId="4" fontId="10" fillId="9" borderId="40" xfId="5" applyNumberFormat="1" applyFont="1" applyFill="1" applyBorder="1" applyAlignment="1">
      <alignment horizontal="left" vertical="center"/>
    </xf>
    <xf numFmtId="4" fontId="10" fillId="9" borderId="40" xfId="5" applyNumberFormat="1" applyFont="1" applyFill="1" applyBorder="1" applyAlignment="1">
      <alignment vertical="center"/>
    </xf>
    <xf numFmtId="4" fontId="25" fillId="0" borderId="0" xfId="5" applyNumberFormat="1" applyFont="1" applyBorder="1" applyAlignment="1">
      <alignment vertical="center"/>
    </xf>
    <xf numFmtId="4" fontId="8" fillId="0" borderId="0" xfId="5" applyNumberFormat="1" applyFont="1" applyAlignment="1">
      <alignment horizontal="justify" vertical="center"/>
    </xf>
    <xf numFmtId="0" fontId="5" fillId="0" borderId="0" xfId="8" applyFont="1" applyBorder="1" applyAlignment="1"/>
    <xf numFmtId="4" fontId="25" fillId="0" borderId="83" xfId="5" applyNumberFormat="1" applyFont="1" applyBorder="1" applyAlignment="1" applyProtection="1">
      <alignment horizontal="right" vertical="center"/>
      <protection locked="0"/>
    </xf>
    <xf numFmtId="4" fontId="25" fillId="0" borderId="29" xfId="5" applyNumberFormat="1" applyFont="1" applyBorder="1" applyAlignment="1" applyProtection="1">
      <alignment horizontal="right" vertical="center" wrapText="1"/>
      <protection locked="0"/>
    </xf>
    <xf numFmtId="4" fontId="25" fillId="0" borderId="104" xfId="5" applyNumberFormat="1" applyFont="1" applyBorder="1" applyAlignment="1" applyProtection="1">
      <alignment horizontal="right" vertical="center"/>
      <protection locked="0"/>
    </xf>
    <xf numFmtId="4" fontId="29" fillId="0" borderId="104" xfId="5" applyNumberFormat="1" applyFont="1" applyBorder="1" applyAlignment="1" applyProtection="1">
      <alignment horizontal="right" vertical="center"/>
      <protection locked="0"/>
    </xf>
    <xf numFmtId="4" fontId="29" fillId="0" borderId="30" xfId="5" applyNumberFormat="1" applyFont="1" applyBorder="1" applyAlignment="1" applyProtection="1">
      <alignment horizontal="right" vertical="center" wrapText="1"/>
      <protection locked="0"/>
    </xf>
    <xf numFmtId="0" fontId="5" fillId="0" borderId="0" xfId="8" applyFont="1" applyBorder="1" applyAlignment="1">
      <alignment wrapText="1"/>
    </xf>
    <xf numFmtId="4" fontId="25" fillId="0" borderId="35" xfId="5" applyNumberFormat="1" applyFont="1" applyBorder="1" applyAlignment="1" applyProtection="1">
      <alignment horizontal="right" vertical="center"/>
      <protection locked="0"/>
    </xf>
    <xf numFmtId="4" fontId="25" fillId="0" borderId="31" xfId="5" applyNumberFormat="1" applyFont="1" applyBorder="1" applyAlignment="1" applyProtection="1">
      <alignment horizontal="right" vertical="center" wrapText="1"/>
      <protection locked="0"/>
    </xf>
    <xf numFmtId="4" fontId="25" fillId="0" borderId="118" xfId="5" applyNumberFormat="1" applyFont="1" applyBorder="1" applyAlignment="1" applyProtection="1">
      <alignment horizontal="right" vertical="center"/>
      <protection locked="0"/>
    </xf>
    <xf numFmtId="4" fontId="25" fillId="0" borderId="110" xfId="5" applyNumberFormat="1" applyFont="1" applyBorder="1" applyAlignment="1" applyProtection="1">
      <alignment horizontal="right" vertical="center"/>
      <protection locked="0"/>
    </xf>
    <xf numFmtId="4" fontId="25" fillId="0" borderId="0" xfId="5" applyNumberFormat="1" applyFont="1" applyBorder="1" applyAlignment="1" applyProtection="1">
      <alignment horizontal="right" vertical="center"/>
      <protection locked="0"/>
    </xf>
    <xf numFmtId="4" fontId="25" fillId="0" borderId="32" xfId="5" applyNumberFormat="1" applyFont="1" applyBorder="1" applyAlignment="1" applyProtection="1">
      <alignment horizontal="right" vertical="center" wrapText="1"/>
      <protection locked="0"/>
    </xf>
    <xf numFmtId="4" fontId="10" fillId="6" borderId="42" xfId="5" applyNumberFormat="1" applyFont="1" applyFill="1" applyBorder="1" applyAlignment="1" applyProtection="1">
      <alignment horizontal="right" vertical="center"/>
    </xf>
    <xf numFmtId="4" fontId="10" fillId="9" borderId="75" xfId="5" applyNumberFormat="1" applyFont="1" applyFill="1" applyBorder="1" applyAlignment="1" applyProtection="1">
      <alignment horizontal="right" vertical="center"/>
    </xf>
    <xf numFmtId="4" fontId="10" fillId="0" borderId="0" xfId="5" applyNumberFormat="1" applyFont="1" applyFill="1" applyBorder="1" applyAlignment="1" applyProtection="1">
      <alignment horizontal="justify" vertical="center"/>
      <protection locked="0"/>
    </xf>
    <xf numFmtId="4" fontId="10" fillId="0" borderId="0" xfId="5" applyNumberFormat="1" applyFont="1" applyFill="1" applyBorder="1" applyAlignment="1" applyProtection="1">
      <alignment horizontal="right" vertical="center"/>
    </xf>
    <xf numFmtId="4" fontId="10" fillId="0" borderId="108" xfId="5" applyNumberFormat="1" applyFont="1" applyBorder="1" applyAlignment="1" applyProtection="1">
      <alignment horizontal="right" vertical="center" wrapText="1"/>
      <protection locked="0"/>
    </xf>
    <xf numFmtId="4" fontId="10" fillId="0" borderId="60" xfId="5" applyNumberFormat="1" applyFont="1" applyFill="1" applyBorder="1" applyAlignment="1" applyProtection="1">
      <alignment horizontal="right" vertical="center" wrapText="1"/>
    </xf>
    <xf numFmtId="4" fontId="10" fillId="0" borderId="75" xfId="5" applyNumberFormat="1" applyFont="1" applyFill="1" applyBorder="1" applyAlignment="1" applyProtection="1">
      <alignment horizontal="right" vertical="center" wrapText="1"/>
      <protection locked="0"/>
    </xf>
    <xf numFmtId="4" fontId="10" fillId="0" borderId="75" xfId="5" applyNumberFormat="1" applyFont="1" applyFill="1" applyBorder="1" applyAlignment="1" applyProtection="1">
      <alignment horizontal="right" vertical="center" wrapText="1"/>
    </xf>
    <xf numFmtId="166" fontId="29" fillId="0" borderId="43" xfId="5" applyNumberFormat="1" applyFont="1" applyBorder="1" applyAlignment="1" applyProtection="1">
      <alignment horizontal="right" vertical="center" wrapText="1"/>
      <protection locked="0"/>
    </xf>
    <xf numFmtId="166" fontId="29" fillId="0" borderId="88" xfId="5" applyNumberFormat="1" applyFont="1" applyBorder="1" applyAlignment="1" applyProtection="1">
      <alignment horizontal="right" vertical="center" wrapText="1"/>
      <protection locked="0"/>
    </xf>
    <xf numFmtId="166" fontId="29" fillId="0" borderId="87" xfId="5" applyNumberFormat="1" applyFont="1" applyBorder="1" applyAlignment="1" applyProtection="1">
      <alignment horizontal="right" vertical="center" wrapText="1"/>
      <protection locked="0"/>
    </xf>
    <xf numFmtId="166" fontId="29" fillId="0" borderId="78" xfId="5" applyNumberFormat="1" applyFont="1" applyBorder="1" applyAlignment="1" applyProtection="1">
      <alignment horizontal="right" vertical="center" wrapText="1"/>
      <protection locked="0"/>
    </xf>
    <xf numFmtId="4" fontId="6" fillId="0" borderId="0" xfId="5" applyNumberFormat="1" applyFont="1" applyAlignment="1" applyProtection="1">
      <alignment vertical="center"/>
      <protection locked="0"/>
    </xf>
    <xf numFmtId="4" fontId="10" fillId="6" borderId="21" xfId="5" applyNumberFormat="1" applyFont="1" applyFill="1" applyBorder="1" applyAlignment="1" applyProtection="1">
      <alignment horizontal="center" vertical="center" wrapText="1"/>
      <protection locked="0"/>
    </xf>
    <xf numFmtId="4" fontId="10" fillId="6" borderId="75" xfId="5" applyNumberFormat="1" applyFont="1" applyFill="1" applyBorder="1" applyAlignment="1" applyProtection="1">
      <alignment horizontal="right" vertical="center"/>
    </xf>
    <xf numFmtId="4" fontId="10" fillId="0" borderId="26" xfId="5" applyNumberFormat="1" applyFont="1" applyFill="1" applyBorder="1" applyAlignment="1" applyProtection="1">
      <alignment horizontal="right" vertical="center"/>
      <protection locked="0"/>
    </xf>
    <xf numFmtId="4" fontId="10" fillId="0" borderId="84" xfId="5" applyNumberFormat="1" applyFont="1" applyFill="1" applyBorder="1" applyAlignment="1" applyProtection="1">
      <alignment horizontal="right" vertical="center"/>
      <protection locked="0"/>
    </xf>
    <xf numFmtId="4" fontId="25" fillId="0" borderId="26" xfId="5" applyNumberFormat="1" applyFont="1" applyFill="1" applyBorder="1" applyAlignment="1" applyProtection="1">
      <alignment horizontal="right" vertical="center"/>
      <protection locked="0"/>
    </xf>
    <xf numFmtId="4" fontId="25" fillId="0" borderId="84" xfId="5" applyNumberFormat="1" applyFont="1" applyFill="1" applyBorder="1" applyAlignment="1" applyProtection="1">
      <alignment horizontal="right" vertical="center"/>
      <protection locked="0"/>
    </xf>
    <xf numFmtId="4" fontId="25" fillId="0" borderId="104" xfId="5" applyNumberFormat="1" applyFont="1" applyFill="1" applyBorder="1" applyAlignment="1" applyProtection="1">
      <alignment horizontal="right" vertical="center"/>
      <protection locked="0"/>
    </xf>
    <xf numFmtId="4" fontId="25" fillId="0" borderId="30" xfId="5" applyNumberFormat="1" applyFont="1" applyFill="1" applyBorder="1" applyAlignment="1" applyProtection="1">
      <alignment horizontal="right" vertical="center"/>
      <protection locked="0"/>
    </xf>
    <xf numFmtId="4" fontId="25" fillId="0" borderId="30" xfId="5" applyNumberFormat="1" applyFont="1" applyBorder="1" applyAlignment="1" applyProtection="1">
      <alignment horizontal="right" vertical="center"/>
      <protection locked="0"/>
    </xf>
    <xf numFmtId="4" fontId="25" fillId="0" borderId="31" xfId="5" applyNumberFormat="1" applyFont="1" applyBorder="1" applyAlignment="1" applyProtection="1">
      <alignment horizontal="right" vertical="center"/>
      <protection locked="0"/>
    </xf>
    <xf numFmtId="4" fontId="25" fillId="0" borderId="119" xfId="5" applyNumberFormat="1" applyFont="1" applyBorder="1" applyAlignment="1" applyProtection="1">
      <alignment horizontal="right" vertical="center"/>
      <protection locked="0"/>
    </xf>
    <xf numFmtId="4" fontId="25" fillId="0" borderId="33" xfId="5" applyNumberFormat="1" applyFont="1" applyBorder="1" applyAlignment="1" applyProtection="1">
      <alignment horizontal="right" vertical="center"/>
      <protection locked="0"/>
    </xf>
    <xf numFmtId="4" fontId="10" fillId="6" borderId="42" xfId="5" applyNumberFormat="1" applyFont="1" applyFill="1" applyBorder="1" applyAlignment="1" applyProtection="1">
      <alignment vertical="center"/>
      <protection locked="0"/>
    </xf>
    <xf numFmtId="4" fontId="10" fillId="6" borderId="40" xfId="5" applyNumberFormat="1" applyFont="1" applyFill="1" applyBorder="1" applyAlignment="1" applyProtection="1">
      <alignment horizontal="center" vertical="center" wrapText="1"/>
      <protection locked="0"/>
    </xf>
    <xf numFmtId="4" fontId="10" fillId="0" borderId="84" xfId="5" applyNumberFormat="1" applyFont="1" applyBorder="1" applyAlignment="1" applyProtection="1">
      <alignment vertical="center"/>
      <protection locked="0"/>
    </xf>
    <xf numFmtId="4" fontId="29" fillId="0" borderId="84" xfId="5" applyNumberFormat="1" applyFont="1" applyBorder="1" applyAlignment="1" applyProtection="1">
      <alignment vertical="center"/>
      <protection locked="0"/>
    </xf>
    <xf numFmtId="4" fontId="29" fillId="0" borderId="88" xfId="5" applyNumberFormat="1" applyFont="1" applyBorder="1" applyAlignment="1" applyProtection="1">
      <alignment vertical="center"/>
      <protection locked="0"/>
    </xf>
    <xf numFmtId="4" fontId="10" fillId="0" borderId="88" xfId="5" applyNumberFormat="1" applyFont="1" applyBorder="1" applyAlignment="1" applyProtection="1">
      <alignment vertical="center"/>
      <protection locked="0"/>
    </xf>
    <xf numFmtId="4" fontId="29" fillId="0" borderId="30" xfId="5" applyNumberFormat="1" applyFont="1" applyBorder="1" applyAlignment="1" applyProtection="1">
      <alignment horizontal="right" vertical="center"/>
      <protection locked="0"/>
    </xf>
    <xf numFmtId="4" fontId="29" fillId="0" borderId="78" xfId="5" applyNumberFormat="1" applyFont="1" applyBorder="1" applyAlignment="1" applyProtection="1">
      <alignment horizontal="right" vertical="center"/>
      <protection locked="0"/>
    </xf>
    <xf numFmtId="4" fontId="10" fillId="6" borderId="75" xfId="5" applyNumberFormat="1" applyFont="1" applyFill="1" applyBorder="1" applyAlignment="1" applyProtection="1">
      <alignment vertical="center"/>
    </xf>
    <xf numFmtId="4" fontId="25" fillId="0" borderId="0" xfId="5" applyNumberFormat="1" applyFont="1" applyAlignment="1">
      <alignment horizontal="justify" vertical="center"/>
    </xf>
    <xf numFmtId="4" fontId="10" fillId="6" borderId="40" xfId="5" applyNumberFormat="1" applyFont="1" applyFill="1" applyBorder="1" applyAlignment="1">
      <alignment horizontal="center" vertical="center" wrapText="1"/>
    </xf>
    <xf numFmtId="4" fontId="25" fillId="0" borderId="94" xfId="5" applyNumberFormat="1" applyFont="1" applyBorder="1" applyAlignment="1">
      <alignment vertical="center" wrapText="1"/>
    </xf>
    <xf numFmtId="4" fontId="25" fillId="0" borderId="92" xfId="5" applyNumberFormat="1" applyFont="1" applyBorder="1" applyAlignment="1">
      <alignment vertical="center" wrapText="1"/>
    </xf>
    <xf numFmtId="4" fontId="6" fillId="0" borderId="0" xfId="5" applyNumberFormat="1" applyFont="1" applyFill="1" applyAlignment="1" applyProtection="1">
      <alignment vertical="center"/>
      <protection locked="0"/>
    </xf>
    <xf numFmtId="4" fontId="10" fillId="6" borderId="60" xfId="5" applyNumberFormat="1" applyFont="1" applyFill="1" applyBorder="1" applyAlignment="1" applyProtection="1">
      <alignment horizontal="center" vertical="center" wrapText="1"/>
      <protection locked="0"/>
    </xf>
    <xf numFmtId="4" fontId="25" fillId="6" borderId="94" xfId="5" applyNumberFormat="1" applyFont="1" applyFill="1" applyBorder="1" applyAlignment="1" applyProtection="1">
      <alignment horizontal="center" vertical="center" wrapText="1"/>
      <protection locked="0"/>
    </xf>
    <xf numFmtId="4" fontId="25" fillId="6" borderId="93" xfId="5" applyNumberFormat="1" applyFont="1" applyFill="1" applyBorder="1" applyAlignment="1" applyProtection="1">
      <alignment horizontal="center" vertical="center" wrapText="1"/>
      <protection locked="0"/>
    </xf>
    <xf numFmtId="4" fontId="25" fillId="6" borderId="39" xfId="5" applyNumberFormat="1" applyFont="1" applyFill="1" applyBorder="1" applyAlignment="1" applyProtection="1">
      <alignment horizontal="center" vertical="center" wrapText="1"/>
      <protection locked="0"/>
    </xf>
    <xf numFmtId="4" fontId="25" fillId="6" borderId="120" xfId="5" applyNumberFormat="1" applyFont="1" applyFill="1" applyBorder="1" applyAlignment="1" applyProtection="1">
      <alignment horizontal="center" vertical="center" wrapText="1"/>
      <protection locked="0"/>
    </xf>
    <xf numFmtId="4" fontId="25" fillId="6" borderId="38" xfId="5" applyNumberFormat="1" applyFont="1" applyFill="1" applyBorder="1" applyAlignment="1" applyProtection="1">
      <alignment horizontal="center" vertical="center" wrapText="1"/>
      <protection locked="0"/>
    </xf>
    <xf numFmtId="4" fontId="10" fillId="6" borderId="90" xfId="5" applyNumberFormat="1" applyFont="1" applyFill="1" applyBorder="1" applyAlignment="1" applyProtection="1">
      <alignment horizontal="center" vertical="center" wrapText="1"/>
      <protection locked="0"/>
    </xf>
    <xf numFmtId="4" fontId="10" fillId="0" borderId="106" xfId="5" applyNumberFormat="1" applyFont="1" applyFill="1" applyBorder="1" applyAlignment="1" applyProtection="1">
      <alignment horizontal="right" vertical="center" wrapText="1"/>
      <protection locked="0"/>
    </xf>
    <xf numFmtId="4" fontId="10" fillId="0" borderId="120" xfId="5" applyNumberFormat="1" applyFont="1" applyFill="1" applyBorder="1" applyAlignment="1" applyProtection="1">
      <alignment horizontal="right" vertical="center" wrapText="1"/>
      <protection locked="0"/>
    </xf>
    <xf numFmtId="4" fontId="10" fillId="0" borderId="42" xfId="5" applyNumberFormat="1" applyFont="1" applyFill="1" applyBorder="1" applyAlignment="1" applyProtection="1">
      <alignment horizontal="right" vertical="center" wrapText="1"/>
      <protection locked="0"/>
    </xf>
    <xf numFmtId="4" fontId="10" fillId="0" borderId="117" xfId="5" applyNumberFormat="1" applyFont="1" applyFill="1" applyBorder="1" applyAlignment="1" applyProtection="1">
      <alignment horizontal="right" vertical="center" wrapText="1"/>
      <protection locked="0"/>
    </xf>
    <xf numFmtId="4" fontId="10" fillId="0" borderId="41" xfId="5" applyNumberFormat="1" applyFont="1" applyFill="1" applyBorder="1" applyAlignment="1" applyProtection="1">
      <alignment horizontal="right" vertical="center" wrapText="1"/>
      <protection locked="0"/>
    </xf>
    <xf numFmtId="4" fontId="10" fillId="0" borderId="75" xfId="5" applyNumberFormat="1" applyFont="1" applyFill="1" applyBorder="1" applyAlignment="1" applyProtection="1">
      <alignment vertical="center" wrapText="1"/>
      <protection locked="0"/>
    </xf>
    <xf numFmtId="4" fontId="10" fillId="0" borderId="106" xfId="5" applyNumberFormat="1" applyFont="1" applyFill="1" applyBorder="1" applyAlignment="1" applyProtection="1">
      <alignment vertical="center" wrapText="1"/>
      <protection locked="0"/>
    </xf>
    <xf numFmtId="4" fontId="10" fillId="0" borderId="120" xfId="5" applyNumberFormat="1" applyFont="1" applyFill="1" applyBorder="1" applyAlignment="1" applyProtection="1">
      <alignment vertical="center" wrapText="1"/>
      <protection locked="0"/>
    </xf>
    <xf numFmtId="4" fontId="10" fillId="0" borderId="117" xfId="5" applyNumberFormat="1" applyFont="1" applyFill="1" applyBorder="1" applyAlignment="1" applyProtection="1">
      <alignment vertical="center" wrapText="1"/>
      <protection locked="0"/>
    </xf>
    <xf numFmtId="4" fontId="29" fillId="0" borderId="84" xfId="5" applyNumberFormat="1" applyFont="1" applyFill="1" applyBorder="1" applyAlignment="1" applyProtection="1">
      <alignment horizontal="left" vertical="center" wrapText="1"/>
      <protection locked="0"/>
    </xf>
    <xf numFmtId="4" fontId="29" fillId="0" borderId="86" xfId="5" applyNumberFormat="1" applyFont="1" applyFill="1" applyBorder="1" applyAlignment="1" applyProtection="1">
      <alignment horizontal="right" vertical="center" wrapText="1"/>
      <protection locked="0"/>
    </xf>
    <xf numFmtId="4" fontId="29" fillId="0" borderId="87" xfId="5" applyNumberFormat="1" applyFont="1" applyFill="1" applyBorder="1" applyAlignment="1" applyProtection="1">
      <alignment horizontal="right" vertical="center" wrapText="1"/>
      <protection locked="0"/>
    </xf>
    <xf numFmtId="4" fontId="29" fillId="0" borderId="88" xfId="5" applyNumberFormat="1" applyFont="1" applyFill="1" applyBorder="1" applyAlignment="1" applyProtection="1">
      <alignment horizontal="right" vertical="center" wrapText="1"/>
      <protection locked="0"/>
    </xf>
    <xf numFmtId="4" fontId="29" fillId="0" borderId="43" xfId="5" applyNumberFormat="1" applyFont="1" applyFill="1" applyBorder="1" applyAlignment="1" applyProtection="1">
      <alignment horizontal="right" vertical="center" wrapText="1"/>
      <protection locked="0"/>
    </xf>
    <xf numFmtId="4" fontId="29" fillId="0" borderId="27" xfId="5" applyNumberFormat="1" applyFont="1" applyFill="1" applyBorder="1" applyAlignment="1" applyProtection="1">
      <alignment horizontal="right" vertical="center" wrapText="1"/>
      <protection locked="0"/>
    </xf>
    <xf numFmtId="4" fontId="29" fillId="0" borderId="26" xfId="5" applyNumberFormat="1" applyFont="1" applyFill="1" applyBorder="1" applyAlignment="1" applyProtection="1">
      <alignment horizontal="right" vertical="center" wrapText="1"/>
      <protection locked="0"/>
    </xf>
    <xf numFmtId="4" fontId="27" fillId="0" borderId="60" xfId="5" applyNumberFormat="1" applyFont="1" applyFill="1" applyBorder="1" applyAlignment="1" applyProtection="1">
      <alignment horizontal="right" vertical="center" wrapText="1"/>
    </xf>
    <xf numFmtId="4" fontId="29" fillId="0" borderId="30" xfId="5" applyNumberFormat="1" applyFont="1" applyFill="1" applyBorder="1" applyAlignment="1" applyProtection="1">
      <alignment horizontal="left" vertical="center" wrapText="1"/>
      <protection locked="0"/>
    </xf>
    <xf numFmtId="4" fontId="29" fillId="0" borderId="89" xfId="5" applyNumberFormat="1" applyFont="1" applyFill="1" applyBorder="1" applyAlignment="1" applyProtection="1">
      <alignment horizontal="right" vertical="center" wrapText="1"/>
      <protection locked="0"/>
    </xf>
    <xf numFmtId="4" fontId="29" fillId="0" borderId="48" xfId="5" applyNumberFormat="1" applyFont="1" applyFill="1" applyBorder="1" applyAlignment="1" applyProtection="1">
      <alignment horizontal="right" vertical="center" wrapText="1"/>
      <protection locked="0"/>
    </xf>
    <xf numFmtId="4" fontId="29" fillId="0" borderId="78" xfId="5" applyNumberFormat="1" applyFont="1" applyFill="1" applyBorder="1" applyAlignment="1" applyProtection="1">
      <alignment horizontal="right" vertical="center" wrapText="1"/>
      <protection locked="0"/>
    </xf>
    <xf numFmtId="4" fontId="29" fillId="0" borderId="85" xfId="5" applyNumberFormat="1" applyFont="1" applyFill="1" applyBorder="1" applyAlignment="1" applyProtection="1">
      <alignment horizontal="right" vertical="center" wrapText="1"/>
      <protection locked="0"/>
    </xf>
    <xf numFmtId="4" fontId="29" fillId="0" borderId="104" xfId="5" applyNumberFormat="1" applyFont="1" applyFill="1" applyBorder="1" applyAlignment="1" applyProtection="1">
      <alignment horizontal="right" vertical="center" wrapText="1"/>
      <protection locked="0"/>
    </xf>
    <xf numFmtId="4" fontId="27" fillId="0" borderId="30" xfId="5" applyNumberFormat="1" applyFont="1" applyFill="1" applyBorder="1" applyAlignment="1" applyProtection="1">
      <alignment horizontal="right" vertical="center" wrapText="1"/>
    </xf>
    <xf numFmtId="4" fontId="27" fillId="0" borderId="32" xfId="5" applyNumberFormat="1" applyFont="1" applyFill="1" applyBorder="1" applyAlignment="1" applyProtection="1">
      <alignment horizontal="right" vertical="center" wrapText="1"/>
    </xf>
    <xf numFmtId="4" fontId="29" fillId="0" borderId="84" xfId="5" applyNumberFormat="1" applyFont="1" applyFill="1" applyBorder="1" applyAlignment="1" applyProtection="1">
      <alignment vertical="center" wrapText="1"/>
      <protection locked="0"/>
    </xf>
    <xf numFmtId="4" fontId="29" fillId="0" borderId="30" xfId="5" applyNumberFormat="1" applyFont="1" applyFill="1" applyBorder="1" applyAlignment="1" applyProtection="1">
      <alignment vertical="center" wrapText="1"/>
      <protection locked="0"/>
    </xf>
    <xf numFmtId="4" fontId="10" fillId="6" borderId="75" xfId="5" applyNumberFormat="1" applyFont="1" applyFill="1" applyBorder="1" applyAlignment="1">
      <alignment horizontal="left" vertical="center" wrapText="1"/>
    </xf>
    <xf numFmtId="4" fontId="10" fillId="6" borderId="106" xfId="5" applyNumberFormat="1" applyFont="1" applyFill="1" applyBorder="1" applyAlignment="1" applyProtection="1">
      <alignment horizontal="right" vertical="center" wrapText="1"/>
    </xf>
    <xf numFmtId="4" fontId="25" fillId="0" borderId="0" xfId="5" applyNumberFormat="1" applyFont="1" applyBorder="1" applyAlignment="1" applyProtection="1">
      <alignment horizontal="left" vertical="center"/>
      <protection locked="0"/>
    </xf>
    <xf numFmtId="4" fontId="13" fillId="0" borderId="0" xfId="5" applyNumberFormat="1" applyFont="1" applyAlignment="1">
      <alignment horizontal="left" vertical="center"/>
    </xf>
    <xf numFmtId="4" fontId="6" fillId="6" borderId="18" xfId="5" applyNumberFormat="1" applyFont="1" applyFill="1" applyBorder="1" applyAlignment="1" applyProtection="1">
      <alignment horizontal="center" vertical="center" wrapText="1"/>
      <protection locked="0"/>
    </xf>
    <xf numFmtId="4" fontId="6" fillId="9" borderId="60" xfId="5" applyNumberFormat="1" applyFont="1" applyFill="1" applyBorder="1" applyAlignment="1" applyProtection="1">
      <alignment horizontal="center" vertical="center" wrapText="1"/>
      <protection locked="0"/>
    </xf>
    <xf numFmtId="4" fontId="10" fillId="0" borderId="29" xfId="5" applyNumberFormat="1" applyFont="1" applyBorder="1" applyAlignment="1" applyProtection="1">
      <alignment horizontal="right" vertical="center" wrapText="1"/>
      <protection locked="0"/>
    </xf>
    <xf numFmtId="4" fontId="10" fillId="0" borderId="0" xfId="5" applyNumberFormat="1" applyFont="1" applyFill="1" applyBorder="1" applyAlignment="1">
      <alignment horizontal="left" vertical="center"/>
    </xf>
    <xf numFmtId="3" fontId="25" fillId="0" borderId="0" xfId="5" applyNumberFormat="1" applyFont="1" applyAlignment="1">
      <alignment vertical="center"/>
    </xf>
    <xf numFmtId="4" fontId="10" fillId="0" borderId="30" xfId="5" applyNumberFormat="1" applyFont="1" applyBorder="1" applyAlignment="1" applyProtection="1">
      <alignment horizontal="right" vertical="center" wrapText="1"/>
      <protection locked="0"/>
    </xf>
    <xf numFmtId="4" fontId="10" fillId="0" borderId="0" xfId="5" applyNumberFormat="1" applyFont="1" applyFill="1" applyBorder="1" applyAlignment="1">
      <alignment horizontal="center" vertical="center"/>
    </xf>
    <xf numFmtId="4" fontId="25" fillId="0" borderId="0" xfId="5" applyNumberFormat="1" applyFont="1" applyFill="1" applyBorder="1" applyAlignment="1">
      <alignment horizontal="right" vertical="center"/>
    </xf>
    <xf numFmtId="4" fontId="10" fillId="0" borderId="30" xfId="5" applyNumberFormat="1" applyFont="1" applyFill="1" applyBorder="1" applyAlignment="1" applyProtection="1">
      <alignment horizontal="right" vertical="center" wrapText="1"/>
    </xf>
    <xf numFmtId="4" fontId="25" fillId="0" borderId="30" xfId="5" applyNumberFormat="1" applyFont="1" applyFill="1" applyBorder="1" applyAlignment="1" applyProtection="1">
      <alignment horizontal="right" vertical="center" wrapText="1"/>
      <protection locked="0"/>
    </xf>
    <xf numFmtId="4" fontId="29" fillId="0" borderId="30" xfId="5" applyNumberFormat="1" applyFont="1" applyFill="1" applyBorder="1" applyAlignment="1" applyProtection="1">
      <alignment horizontal="right" vertical="center" wrapText="1"/>
      <protection locked="0"/>
    </xf>
    <xf numFmtId="4" fontId="29" fillId="0" borderId="0" xfId="5" applyNumberFormat="1" applyFont="1" applyFill="1" applyBorder="1" applyAlignment="1" applyProtection="1">
      <alignment horizontal="right" vertical="center" wrapText="1"/>
      <protection locked="0"/>
    </xf>
    <xf numFmtId="4" fontId="25" fillId="0" borderId="0" xfId="5" applyNumberFormat="1" applyFont="1" applyBorder="1" applyAlignment="1" applyProtection="1">
      <alignment horizontal="right" vertical="center" wrapText="1"/>
      <protection locked="0"/>
    </xf>
    <xf numFmtId="4" fontId="10" fillId="6" borderId="40" xfId="5" applyNumberFormat="1" applyFont="1" applyFill="1" applyBorder="1" applyAlignment="1">
      <alignment horizontal="left" vertical="center"/>
    </xf>
    <xf numFmtId="4" fontId="10" fillId="6" borderId="41" xfId="5" applyNumberFormat="1" applyFont="1" applyFill="1" applyBorder="1" applyAlignment="1">
      <alignment horizontal="left" vertical="center"/>
    </xf>
    <xf numFmtId="4" fontId="10" fillId="6" borderId="42" xfId="5" applyNumberFormat="1" applyFont="1" applyFill="1" applyBorder="1" applyAlignment="1">
      <alignment horizontal="left" vertical="center"/>
    </xf>
    <xf numFmtId="4" fontId="25" fillId="0" borderId="109" xfId="5" applyNumberFormat="1" applyFont="1" applyBorder="1" applyAlignment="1">
      <alignment horizontal="right" vertical="center"/>
    </xf>
    <xf numFmtId="4" fontId="25" fillId="0" borderId="38" xfId="5" applyNumberFormat="1" applyFont="1" applyBorder="1" applyAlignment="1">
      <alignment horizontal="right" vertical="center"/>
    </xf>
    <xf numFmtId="4" fontId="25" fillId="0" borderId="39" xfId="5" applyNumberFormat="1" applyFont="1" applyBorder="1" applyAlignment="1">
      <alignment horizontal="right" vertical="center"/>
    </xf>
    <xf numFmtId="4" fontId="25" fillId="0" borderId="0" xfId="5" applyNumberFormat="1" applyFont="1" applyBorder="1" applyAlignment="1">
      <alignment horizontal="left" vertical="center"/>
    </xf>
    <xf numFmtId="4" fontId="25" fillId="0" borderId="26" xfId="5" applyNumberFormat="1" applyFont="1" applyFill="1" applyBorder="1" applyAlignment="1">
      <alignment horizontal="right" vertical="center" wrapText="1"/>
    </xf>
    <xf numFmtId="4" fontId="25" fillId="0" borderId="35" xfId="5" applyNumberFormat="1" applyFont="1" applyFill="1" applyBorder="1" applyAlignment="1">
      <alignment horizontal="right" vertical="center" wrapText="1"/>
    </xf>
    <xf numFmtId="4" fontId="25" fillId="0" borderId="31" xfId="5" applyNumberFormat="1" applyFont="1" applyFill="1" applyBorder="1" applyAlignment="1">
      <alignment horizontal="right" vertical="center" wrapText="1"/>
    </xf>
    <xf numFmtId="4" fontId="25" fillId="0" borderId="119" xfId="5" applyNumberFormat="1" applyFont="1" applyFill="1" applyBorder="1" applyAlignment="1">
      <alignment horizontal="right" vertical="center" wrapText="1"/>
    </xf>
    <xf numFmtId="4" fontId="25" fillId="0" borderId="33" xfId="5" applyNumberFormat="1" applyFont="1" applyFill="1" applyBorder="1" applyAlignment="1">
      <alignment horizontal="right" vertical="center" wrapText="1"/>
    </xf>
    <xf numFmtId="4" fontId="13" fillId="0" borderId="0" xfId="5" applyNumberFormat="1" applyFont="1" applyAlignment="1" applyProtection="1">
      <alignment horizontal="left" vertical="center"/>
      <protection locked="0"/>
    </xf>
    <xf numFmtId="4" fontId="8" fillId="0" borderId="0" xfId="5" applyNumberFormat="1" applyFont="1" applyAlignment="1" applyProtection="1">
      <alignment vertical="center"/>
      <protection locked="0"/>
    </xf>
    <xf numFmtId="4" fontId="10" fillId="6" borderId="40" xfId="5" applyNumberFormat="1" applyFont="1" applyFill="1" applyBorder="1" applyAlignment="1" applyProtection="1">
      <alignment horizontal="center" vertical="center"/>
      <protection locked="0"/>
    </xf>
    <xf numFmtId="4" fontId="10" fillId="9" borderId="18" xfId="5" applyNumberFormat="1" applyFont="1" applyFill="1" applyBorder="1" applyAlignment="1" applyProtection="1">
      <alignment horizontal="center" vertical="center" wrapText="1"/>
      <protection locked="0"/>
    </xf>
    <xf numFmtId="4" fontId="10" fillId="0" borderId="40" xfId="5" applyNumberFormat="1" applyFont="1" applyFill="1" applyBorder="1" applyAlignment="1" applyProtection="1">
      <alignment vertical="center" wrapText="1"/>
      <protection locked="0"/>
    </xf>
    <xf numFmtId="4" fontId="10" fillId="0" borderId="75" xfId="5" applyNumberFormat="1" applyFont="1" applyFill="1" applyBorder="1" applyAlignment="1" applyProtection="1">
      <alignment vertical="center"/>
    </xf>
    <xf numFmtId="4" fontId="29" fillId="0" borderId="29" xfId="5" applyNumberFormat="1" applyFont="1" applyFill="1" applyBorder="1" applyAlignment="1" applyProtection="1">
      <alignment vertical="center"/>
      <protection locked="0"/>
    </xf>
    <xf numFmtId="4" fontId="25" fillId="0" borderId="29" xfId="5" applyNumberFormat="1" applyFont="1" applyBorder="1" applyAlignment="1" applyProtection="1">
      <alignment vertical="center"/>
      <protection locked="0"/>
    </xf>
    <xf numFmtId="4" fontId="29" fillId="0" borderId="30" xfId="5" applyNumberFormat="1" applyFont="1" applyFill="1" applyBorder="1" applyAlignment="1" applyProtection="1">
      <alignment vertical="center"/>
      <protection locked="0"/>
    </xf>
    <xf numFmtId="4" fontId="25" fillId="0" borderId="30" xfId="5" applyNumberFormat="1" applyFont="1" applyBorder="1" applyAlignment="1" applyProtection="1">
      <alignment vertical="center"/>
      <protection locked="0"/>
    </xf>
    <xf numFmtId="4" fontId="25" fillId="0" borderId="78" xfId="5" applyNumberFormat="1" applyFont="1" applyBorder="1" applyAlignment="1" applyProtection="1">
      <alignment vertical="center"/>
      <protection locked="0"/>
    </xf>
    <xf numFmtId="4" fontId="29" fillId="0" borderId="33" xfId="5" applyNumberFormat="1" applyFont="1" applyFill="1" applyBorder="1" applyAlignment="1" applyProtection="1">
      <alignment vertical="center"/>
      <protection locked="0"/>
    </xf>
    <xf numFmtId="4" fontId="25" fillId="0" borderId="33" xfId="5" applyNumberFormat="1" applyFont="1" applyBorder="1" applyAlignment="1" applyProtection="1">
      <alignment vertical="center"/>
      <protection locked="0"/>
    </xf>
    <xf numFmtId="4" fontId="25" fillId="0" borderId="81" xfId="5" applyNumberFormat="1" applyFont="1" applyBorder="1" applyAlignment="1" applyProtection="1">
      <alignment vertical="center"/>
      <protection locked="0"/>
    </xf>
    <xf numFmtId="4" fontId="25" fillId="0" borderId="84" xfId="5" applyNumberFormat="1" applyFont="1" applyBorder="1" applyAlignment="1" applyProtection="1">
      <alignment vertical="center"/>
      <protection locked="0"/>
    </xf>
    <xf numFmtId="4" fontId="25" fillId="0" borderId="88" xfId="5" applyNumberFormat="1" applyFont="1" applyBorder="1" applyAlignment="1" applyProtection="1">
      <alignment vertical="center"/>
      <protection locked="0"/>
    </xf>
    <xf numFmtId="4" fontId="29" fillId="0" borderId="110" xfId="5" applyNumberFormat="1" applyFont="1" applyFill="1" applyBorder="1" applyAlignment="1" applyProtection="1">
      <alignment vertical="center"/>
      <protection locked="0"/>
    </xf>
    <xf numFmtId="4" fontId="29" fillId="0" borderId="114" xfId="5" applyNumberFormat="1" applyFont="1" applyFill="1" applyBorder="1" applyAlignment="1" applyProtection="1">
      <alignment vertical="center"/>
      <protection locked="0"/>
    </xf>
    <xf numFmtId="4" fontId="29" fillId="0" borderId="111" xfId="5" applyNumberFormat="1" applyFont="1" applyFill="1" applyBorder="1" applyAlignment="1" applyProtection="1">
      <alignment vertical="center"/>
      <protection locked="0"/>
    </xf>
    <xf numFmtId="4" fontId="29" fillId="0" borderId="23" xfId="5" applyNumberFormat="1" applyFont="1" applyFill="1" applyBorder="1" applyAlignment="1" applyProtection="1">
      <alignment vertical="center"/>
      <protection locked="0"/>
    </xf>
    <xf numFmtId="4" fontId="25" fillId="0" borderId="32" xfId="5" applyNumberFormat="1" applyFont="1" applyBorder="1" applyAlignment="1" applyProtection="1">
      <alignment vertical="center"/>
      <protection locked="0"/>
    </xf>
    <xf numFmtId="4" fontId="31" fillId="0" borderId="103" xfId="5" applyNumberFormat="1" applyFont="1" applyFill="1" applyBorder="1" applyAlignment="1" applyProtection="1">
      <alignment vertical="center" wrapText="1"/>
      <protection locked="0"/>
    </xf>
    <xf numFmtId="0" fontId="31" fillId="0" borderId="100" xfId="5" applyFont="1" applyBorder="1" applyAlignment="1">
      <alignment vertical="top" wrapText="1"/>
    </xf>
    <xf numFmtId="2" fontId="5" fillId="0" borderId="33" xfId="5" applyNumberFormat="1" applyFont="1" applyBorder="1"/>
    <xf numFmtId="4" fontId="25" fillId="0" borderId="33" xfId="5" applyNumberFormat="1" applyFont="1" applyBorder="1"/>
    <xf numFmtId="4" fontId="13" fillId="0" borderId="0" xfId="5" applyNumberFormat="1" applyFont="1" applyAlignment="1">
      <alignment horizontal="left" vertical="center" wrapText="1"/>
    </xf>
    <xf numFmtId="4" fontId="30" fillId="9" borderId="18" xfId="5" applyNumberFormat="1" applyFont="1" applyFill="1" applyBorder="1" applyAlignment="1" applyProtection="1">
      <alignment horizontal="center" vertical="center" wrapText="1"/>
      <protection locked="0"/>
    </xf>
    <xf numFmtId="4" fontId="30" fillId="9" borderId="75" xfId="5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5" applyNumberFormat="1" applyFont="1" applyFill="1" applyBorder="1" applyAlignment="1" applyProtection="1">
      <alignment horizontal="center" vertical="center" wrapText="1"/>
      <protection locked="0"/>
    </xf>
    <xf numFmtId="4" fontId="30" fillId="0" borderId="75" xfId="5" applyNumberFormat="1" applyFont="1" applyFill="1" applyBorder="1" applyAlignment="1" applyProtection="1">
      <alignment vertical="center"/>
    </xf>
    <xf numFmtId="4" fontId="10" fillId="0" borderId="0" xfId="5" applyNumberFormat="1" applyFont="1" applyFill="1" applyBorder="1" applyAlignment="1" applyProtection="1">
      <alignment vertical="center"/>
    </xf>
    <xf numFmtId="4" fontId="8" fillId="0" borderId="84" xfId="5" applyNumberFormat="1" applyFont="1" applyBorder="1" applyAlignment="1" applyProtection="1">
      <alignment vertical="center"/>
      <protection locked="0"/>
    </xf>
    <xf numFmtId="4" fontId="8" fillId="0" borderId="88" xfId="5" applyNumberFormat="1" applyFont="1" applyBorder="1" applyAlignment="1" applyProtection="1">
      <alignment vertical="center"/>
      <protection locked="0"/>
    </xf>
    <xf numFmtId="4" fontId="8" fillId="0" borderId="30" xfId="5" applyNumberFormat="1" applyFont="1" applyBorder="1" applyAlignment="1" applyProtection="1">
      <alignment vertical="center"/>
      <protection locked="0"/>
    </xf>
    <xf numFmtId="4" fontId="8" fillId="0" borderId="78" xfId="5" applyNumberFormat="1" applyFont="1" applyBorder="1" applyAlignment="1" applyProtection="1">
      <alignment vertical="center"/>
      <protection locked="0"/>
    </xf>
    <xf numFmtId="4" fontId="8" fillId="0" borderId="90" xfId="5" applyNumberFormat="1" applyFont="1" applyBorder="1" applyAlignment="1" applyProtection="1">
      <alignment vertical="center"/>
      <protection locked="0"/>
    </xf>
    <xf numFmtId="4" fontId="8" fillId="0" borderId="39" xfId="5" applyNumberFormat="1" applyFont="1" applyBorder="1" applyAlignment="1" applyProtection="1">
      <alignment vertical="center"/>
      <protection locked="0"/>
    </xf>
    <xf numFmtId="4" fontId="30" fillId="0" borderId="75" xfId="5" applyNumberFormat="1" applyFont="1" applyBorder="1" applyAlignment="1" applyProtection="1">
      <alignment vertical="center"/>
      <protection locked="0"/>
    </xf>
    <xf numFmtId="4" fontId="30" fillId="0" borderId="42" xfId="5" applyNumberFormat="1" applyFont="1" applyBorder="1" applyAlignment="1" applyProtection="1">
      <alignment vertical="center"/>
      <protection locked="0"/>
    </xf>
    <xf numFmtId="4" fontId="10" fillId="0" borderId="0" xfId="5" applyNumberFormat="1" applyFont="1" applyFill="1" applyBorder="1" applyAlignment="1" applyProtection="1">
      <alignment vertical="center"/>
      <protection locked="0"/>
    </xf>
    <xf numFmtId="4" fontId="30" fillId="0" borderId="32" xfId="5" applyNumberFormat="1" applyFont="1" applyBorder="1" applyAlignment="1" applyProtection="1">
      <alignment vertical="center"/>
      <protection locked="0"/>
    </xf>
    <xf numFmtId="4" fontId="30" fillId="0" borderId="76" xfId="5" applyNumberFormat="1" applyFont="1" applyBorder="1" applyAlignment="1" applyProtection="1">
      <alignment vertical="center"/>
      <protection locked="0"/>
    </xf>
    <xf numFmtId="4" fontId="8" fillId="0" borderId="84" xfId="5" applyNumberFormat="1" applyFont="1" applyFill="1" applyBorder="1" applyAlignment="1" applyProtection="1">
      <alignment vertical="center"/>
    </xf>
    <xf numFmtId="4" fontId="25" fillId="0" borderId="0" xfId="5" applyNumberFormat="1" applyFont="1" applyFill="1" applyBorder="1" applyAlignment="1" applyProtection="1">
      <alignment vertical="center"/>
    </xf>
    <xf numFmtId="4" fontId="31" fillId="0" borderId="30" xfId="5" applyNumberFormat="1" applyFont="1" applyBorder="1" applyAlignment="1" applyProtection="1">
      <alignment vertical="center"/>
      <protection locked="0"/>
    </xf>
    <xf numFmtId="4" fontId="31" fillId="0" borderId="78" xfId="5" applyNumberFormat="1" applyFont="1" applyBorder="1" applyAlignment="1" applyProtection="1">
      <alignment vertical="center"/>
      <protection locked="0"/>
    </xf>
    <xf numFmtId="4" fontId="29" fillId="0" borderId="0" xfId="5" applyNumberFormat="1" applyFont="1" applyFill="1" applyBorder="1" applyAlignment="1" applyProtection="1">
      <alignment vertical="center"/>
      <protection locked="0"/>
    </xf>
    <xf numFmtId="4" fontId="8" fillId="0" borderId="30" xfId="5" applyNumberFormat="1" applyFont="1" applyFill="1" applyBorder="1" applyAlignment="1" applyProtection="1">
      <alignment vertical="center"/>
    </xf>
    <xf numFmtId="4" fontId="8" fillId="0" borderId="30" xfId="5" applyNumberFormat="1" applyFont="1" applyFill="1" applyBorder="1" applyAlignment="1" applyProtection="1">
      <alignment vertical="center"/>
      <protection locked="0"/>
    </xf>
    <xf numFmtId="4" fontId="8" fillId="0" borderId="78" xfId="5" applyNumberFormat="1" applyFont="1" applyFill="1" applyBorder="1" applyAlignment="1" applyProtection="1">
      <alignment vertical="center"/>
      <protection locked="0"/>
    </xf>
    <xf numFmtId="4" fontId="30" fillId="6" borderId="75" xfId="5" applyNumberFormat="1" applyFont="1" applyFill="1" applyBorder="1" applyAlignment="1" applyProtection="1">
      <alignment vertical="center"/>
    </xf>
    <xf numFmtId="4" fontId="25" fillId="0" borderId="30" xfId="5" applyNumberFormat="1" applyFont="1" applyBorder="1" applyAlignment="1" applyProtection="1">
      <alignment vertical="center" wrapText="1"/>
      <protection locked="0"/>
    </xf>
    <xf numFmtId="4" fontId="25" fillId="0" borderId="31" xfId="5" applyNumberFormat="1" applyFont="1" applyBorder="1" applyAlignment="1" applyProtection="1">
      <alignment vertical="center"/>
      <protection locked="0"/>
    </xf>
    <xf numFmtId="4" fontId="25" fillId="0" borderId="36" xfId="5" applyNumberFormat="1" applyFont="1" applyBorder="1" applyAlignment="1" applyProtection="1">
      <alignment vertical="center"/>
      <protection locked="0"/>
    </xf>
    <xf numFmtId="4" fontId="13" fillId="9" borderId="75" xfId="5" applyNumberFormat="1" applyFont="1" applyFill="1" applyBorder="1" applyAlignment="1" applyProtection="1">
      <alignment vertical="center"/>
    </xf>
    <xf numFmtId="4" fontId="25" fillId="0" borderId="75" xfId="5" applyNumberFormat="1" applyFont="1" applyBorder="1" applyAlignment="1" applyProtection="1">
      <alignment vertical="center"/>
      <protection locked="0"/>
    </xf>
    <xf numFmtId="4" fontId="29" fillId="0" borderId="29" xfId="5" applyNumberFormat="1" applyFont="1" applyBorder="1" applyAlignment="1" applyProtection="1">
      <alignment vertical="center"/>
      <protection locked="0"/>
    </xf>
    <xf numFmtId="4" fontId="29" fillId="0" borderId="77" xfId="5" applyNumberFormat="1" applyFont="1" applyBorder="1" applyAlignment="1" applyProtection="1">
      <alignment vertical="center"/>
      <protection locked="0"/>
    </xf>
    <xf numFmtId="4" fontId="29" fillId="0" borderId="30" xfId="5" applyNumberFormat="1" applyFont="1" applyBorder="1" applyAlignment="1" applyProtection="1">
      <alignment vertical="center"/>
      <protection locked="0"/>
    </xf>
    <xf numFmtId="4" fontId="29" fillId="0" borderId="78" xfId="5" applyNumberFormat="1" applyFont="1" applyBorder="1" applyAlignment="1" applyProtection="1">
      <alignment vertical="center"/>
      <protection locked="0"/>
    </xf>
    <xf numFmtId="4" fontId="25" fillId="0" borderId="0" xfId="5" applyNumberFormat="1" applyFont="1" applyBorder="1" applyAlignment="1">
      <alignment horizontal="center" vertical="center"/>
    </xf>
    <xf numFmtId="1" fontId="25" fillId="0" borderId="0" xfId="5" applyNumberFormat="1" applyFont="1" applyBorder="1" applyAlignment="1">
      <alignment horizontal="left" vertical="center"/>
    </xf>
    <xf numFmtId="4" fontId="29" fillId="0" borderId="33" xfId="5" applyNumberFormat="1" applyFont="1" applyBorder="1" applyAlignment="1" applyProtection="1">
      <alignment vertical="center"/>
      <protection locked="0"/>
    </xf>
    <xf numFmtId="4" fontId="29" fillId="0" borderId="81" xfId="5" applyNumberFormat="1" applyFont="1" applyBorder="1" applyAlignment="1" applyProtection="1">
      <alignment vertical="center"/>
      <protection locked="0"/>
    </xf>
    <xf numFmtId="4" fontId="25" fillId="0" borderId="42" xfId="5" applyNumberFormat="1" applyFont="1" applyBorder="1" applyAlignment="1" applyProtection="1">
      <alignment vertical="center"/>
      <protection locked="0"/>
    </xf>
    <xf numFmtId="4" fontId="25" fillId="0" borderId="75" xfId="5" applyNumberFormat="1" applyFont="1" applyFill="1" applyBorder="1" applyAlignment="1" applyProtection="1">
      <alignment vertical="center"/>
    </xf>
    <xf numFmtId="4" fontId="29" fillId="0" borderId="29" xfId="5" applyNumberFormat="1" applyFont="1" applyFill="1" applyBorder="1" applyAlignment="1" applyProtection="1">
      <alignment vertical="center"/>
    </xf>
    <xf numFmtId="4" fontId="29" fillId="0" borderId="30" xfId="5" applyNumberFormat="1" applyFont="1" applyFill="1" applyBorder="1" applyAlignment="1" applyProtection="1">
      <alignment vertical="center"/>
    </xf>
    <xf numFmtId="4" fontId="22" fillId="0" borderId="0" xfId="5" applyNumberFormat="1" applyFont="1" applyBorder="1" applyAlignment="1">
      <alignment vertical="center"/>
    </xf>
    <xf numFmtId="4" fontId="29" fillId="0" borderId="31" xfId="5" applyNumberFormat="1" applyFont="1" applyBorder="1" applyAlignment="1" applyProtection="1">
      <alignment vertical="center"/>
      <protection locked="0"/>
    </xf>
    <xf numFmtId="4" fontId="29" fillId="0" borderId="36" xfId="5" applyNumberFormat="1" applyFont="1" applyFill="1" applyBorder="1" applyAlignment="1" applyProtection="1">
      <alignment vertical="center"/>
      <protection locked="0"/>
    </xf>
    <xf numFmtId="4" fontId="29" fillId="0" borderId="36" xfId="5" applyNumberFormat="1" applyFont="1" applyBorder="1" applyAlignment="1" applyProtection="1">
      <alignment vertical="center"/>
      <protection locked="0"/>
    </xf>
    <xf numFmtId="4" fontId="22" fillId="0" borderId="0" xfId="5" quotePrefix="1" applyNumberFormat="1" applyFont="1" applyBorder="1" applyAlignment="1">
      <alignment horizontal="right" vertical="center"/>
    </xf>
    <xf numFmtId="0" fontId="25" fillId="0" borderId="0" xfId="5" applyNumberFormat="1" applyFont="1" applyBorder="1" applyAlignment="1">
      <alignment horizontal="center" vertical="center"/>
    </xf>
    <xf numFmtId="4" fontId="10" fillId="0" borderId="75" xfId="5" applyNumberFormat="1" applyFont="1" applyBorder="1" applyAlignment="1" applyProtection="1">
      <alignment vertical="center"/>
      <protection locked="0"/>
    </xf>
    <xf numFmtId="4" fontId="10" fillId="0" borderId="30" xfId="5" applyNumberFormat="1" applyFont="1" applyFill="1" applyBorder="1" applyAlignment="1" applyProtection="1">
      <alignment vertical="center"/>
    </xf>
    <xf numFmtId="4" fontId="25" fillId="0" borderId="30" xfId="5" applyNumberFormat="1" applyFont="1" applyFill="1" applyBorder="1" applyAlignment="1" applyProtection="1">
      <alignment vertical="center"/>
    </xf>
    <xf numFmtId="4" fontId="10" fillId="10" borderId="75" xfId="5" applyNumberFormat="1" applyFont="1" applyFill="1" applyBorder="1" applyAlignment="1" applyProtection="1">
      <alignment horizontal="right" vertical="center"/>
    </xf>
    <xf numFmtId="0" fontId="13" fillId="0" borderId="0" xfId="5" applyFont="1" applyAlignment="1">
      <alignment horizontal="left"/>
    </xf>
    <xf numFmtId="0" fontId="13" fillId="0" borderId="0" xfId="5" applyFont="1" applyFill="1" applyBorder="1" applyAlignment="1">
      <alignment horizontal="left"/>
    </xf>
    <xf numFmtId="0" fontId="25" fillId="0" borderId="0" xfId="5" applyFont="1" applyFill="1" applyBorder="1" applyAlignment="1"/>
    <xf numFmtId="4" fontId="10" fillId="6" borderId="18" xfId="5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5" applyNumberFormat="1" applyFont="1" applyFill="1" applyBorder="1" applyAlignment="1" applyProtection="1">
      <alignment horizontal="center" vertical="center" wrapText="1"/>
      <protection locked="0"/>
    </xf>
    <xf numFmtId="4" fontId="25" fillId="0" borderId="77" xfId="5" applyNumberFormat="1" applyFont="1" applyBorder="1" applyAlignment="1" applyProtection="1">
      <alignment vertical="center"/>
      <protection locked="0"/>
    </xf>
    <xf numFmtId="4" fontId="25" fillId="0" borderId="76" xfId="5" applyNumberFormat="1" applyFont="1" applyBorder="1" applyAlignment="1" applyProtection="1">
      <alignment vertical="center"/>
      <protection locked="0"/>
    </xf>
    <xf numFmtId="4" fontId="22" fillId="0" borderId="0" xfId="5" applyNumberFormat="1" applyFont="1" applyFill="1" applyBorder="1" applyAlignment="1">
      <alignment vertical="center"/>
    </xf>
    <xf numFmtId="4" fontId="25" fillId="0" borderId="88" xfId="5" applyNumberFormat="1" applyFont="1" applyFill="1" applyBorder="1" applyAlignment="1" applyProtection="1">
      <alignment vertical="center"/>
      <protection locked="0"/>
    </xf>
    <xf numFmtId="4" fontId="22" fillId="0" borderId="0" xfId="5" quotePrefix="1" applyNumberFormat="1" applyFont="1" applyFill="1" applyBorder="1" applyAlignment="1">
      <alignment horizontal="right" vertical="center"/>
    </xf>
    <xf numFmtId="4" fontId="13" fillId="0" borderId="0" xfId="5" applyNumberFormat="1" applyFont="1" applyFill="1" applyBorder="1" applyAlignment="1" applyProtection="1">
      <alignment horizontal="right" vertical="center"/>
    </xf>
    <xf numFmtId="4" fontId="25" fillId="0" borderId="31" xfId="5" applyNumberFormat="1" applyFont="1" applyFill="1" applyBorder="1" applyAlignment="1" applyProtection="1">
      <alignment vertical="center"/>
      <protection locked="0"/>
    </xf>
    <xf numFmtId="0" fontId="25" fillId="0" borderId="0" xfId="5" applyNumberFormat="1" applyFont="1" applyAlignment="1">
      <alignment vertical="center"/>
    </xf>
    <xf numFmtId="4" fontId="10" fillId="9" borderId="40" xfId="5" applyNumberFormat="1" applyFont="1" applyFill="1" applyBorder="1" applyAlignment="1">
      <alignment horizontal="center" vertical="center"/>
    </xf>
    <xf numFmtId="4" fontId="10" fillId="9" borderId="41" xfId="5" applyNumberFormat="1" applyFont="1" applyFill="1" applyBorder="1" applyAlignment="1">
      <alignment horizontal="center" vertical="center"/>
    </xf>
    <xf numFmtId="4" fontId="25" fillId="0" borderId="110" xfId="5" applyNumberFormat="1" applyFont="1" applyFill="1" applyBorder="1" applyAlignment="1" applyProtection="1">
      <alignment vertical="center"/>
      <protection locked="0"/>
    </xf>
    <xf numFmtId="4" fontId="25" fillId="0" borderId="104" xfId="5" applyNumberFormat="1" applyFont="1" applyFill="1" applyBorder="1" applyAlignment="1" applyProtection="1">
      <alignment vertical="center"/>
      <protection locked="0"/>
    </xf>
    <xf numFmtId="4" fontId="25" fillId="0" borderId="118" xfId="5" applyNumberFormat="1" applyFont="1" applyFill="1" applyBorder="1" applyAlignment="1" applyProtection="1">
      <alignment vertical="center"/>
      <protection locked="0"/>
    </xf>
    <xf numFmtId="4" fontId="25" fillId="0" borderId="35" xfId="5" applyNumberFormat="1" applyFont="1" applyFill="1" applyBorder="1" applyAlignment="1" applyProtection="1">
      <alignment vertical="center"/>
      <protection locked="0"/>
    </xf>
    <xf numFmtId="4" fontId="10" fillId="10" borderId="40" xfId="5" applyNumberFormat="1" applyFont="1" applyFill="1" applyBorder="1" applyAlignment="1" applyProtection="1">
      <alignment vertical="center"/>
    </xf>
    <xf numFmtId="4" fontId="10" fillId="10" borderId="75" xfId="5" applyNumberFormat="1" applyFont="1" applyFill="1" applyBorder="1" applyAlignment="1" applyProtection="1">
      <alignment vertical="center"/>
    </xf>
    <xf numFmtId="1" fontId="25" fillId="0" borderId="94" xfId="5" applyNumberFormat="1" applyFont="1" applyBorder="1" applyAlignment="1">
      <alignment vertical="center" wrapText="1"/>
    </xf>
    <xf numFmtId="1" fontId="25" fillId="0" borderId="92" xfId="5" applyNumberFormat="1" applyFont="1" applyBorder="1" applyAlignment="1">
      <alignment vertical="center" wrapText="1"/>
    </xf>
    <xf numFmtId="4" fontId="6" fillId="0" borderId="0" xfId="5" applyNumberFormat="1" applyFont="1" applyAlignment="1">
      <alignment vertical="center"/>
    </xf>
    <xf numFmtId="4" fontId="10" fillId="0" borderId="111" xfId="5" applyNumberFormat="1" applyFont="1" applyFill="1" applyBorder="1" applyAlignment="1">
      <alignment horizontal="right" vertical="center"/>
    </xf>
    <xf numFmtId="4" fontId="10" fillId="0" borderId="26" xfId="5" applyNumberFormat="1" applyFont="1" applyFill="1" applyBorder="1" applyAlignment="1" applyProtection="1">
      <alignment vertical="center"/>
      <protection locked="0"/>
    </xf>
    <xf numFmtId="4" fontId="10" fillId="0" borderId="110" xfId="5" applyNumberFormat="1" applyFont="1" applyBorder="1" applyAlignment="1">
      <alignment horizontal="right" vertical="center"/>
    </xf>
    <xf numFmtId="4" fontId="10" fillId="0" borderId="114" xfId="5" applyNumberFormat="1" applyFont="1" applyBorder="1" applyAlignment="1">
      <alignment horizontal="right" vertical="center"/>
    </xf>
    <xf numFmtId="4" fontId="25" fillId="0" borderId="33" xfId="5" applyNumberFormat="1" applyFont="1" applyBorder="1" applyAlignment="1">
      <alignment vertical="center"/>
    </xf>
    <xf numFmtId="4" fontId="25" fillId="0" borderId="119" xfId="5" applyNumberFormat="1" applyFont="1" applyBorder="1" applyAlignment="1">
      <alignment vertical="center"/>
    </xf>
    <xf numFmtId="0" fontId="25" fillId="0" borderId="0" xfId="5" applyFont="1" applyAlignment="1">
      <alignment horizontal="left" vertical="center"/>
    </xf>
    <xf numFmtId="4" fontId="6" fillId="9" borderId="40" xfId="5" applyNumberFormat="1" applyFont="1" applyFill="1" applyBorder="1" applyAlignment="1">
      <alignment horizontal="center" vertical="center"/>
    </xf>
    <xf numFmtId="4" fontId="6" fillId="9" borderId="75" xfId="5" applyNumberFormat="1" applyFont="1" applyFill="1" applyBorder="1" applyAlignment="1">
      <alignment horizontal="center" vertical="center"/>
    </xf>
    <xf numFmtId="4" fontId="6" fillId="9" borderId="41" xfId="5" applyNumberFormat="1" applyFont="1" applyFill="1" applyBorder="1" applyAlignment="1">
      <alignment horizontal="center" vertical="center" wrapText="1"/>
    </xf>
    <xf numFmtId="4" fontId="6" fillId="9" borderId="75" xfId="5" applyNumberFormat="1" applyFont="1" applyFill="1" applyBorder="1" applyAlignment="1">
      <alignment horizontal="center" vertical="center" wrapText="1"/>
    </xf>
    <xf numFmtId="0" fontId="5" fillId="0" borderId="0" xfId="5" applyFont="1" applyBorder="1" applyAlignment="1">
      <alignment wrapText="1"/>
    </xf>
    <xf numFmtId="0" fontId="5" fillId="0" borderId="0" xfId="5" applyFont="1" applyAlignment="1">
      <alignment horizontal="center" wrapText="1"/>
    </xf>
    <xf numFmtId="14" fontId="5" fillId="0" borderId="0" xfId="1" applyNumberFormat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5" fillId="0" borderId="0" xfId="1" applyFont="1" applyFill="1" applyBorder="1" applyAlignment="1"/>
    <xf numFmtId="0" fontId="19" fillId="2" borderId="2" xfId="1" applyFont="1" applyFill="1" applyBorder="1" applyAlignment="1">
      <alignment horizontal="center" vertical="top" wrapText="1"/>
    </xf>
    <xf numFmtId="0" fontId="19" fillId="2" borderId="4" xfId="1" applyFont="1" applyFill="1" applyBorder="1" applyAlignment="1">
      <alignment horizontal="center" vertical="top" wrapText="1"/>
    </xf>
    <xf numFmtId="0" fontId="19" fillId="2" borderId="6" xfId="1" applyFont="1" applyFill="1" applyBorder="1" applyAlignment="1">
      <alignment horizontal="center" vertical="top" wrapText="1"/>
    </xf>
    <xf numFmtId="0" fontId="19" fillId="2" borderId="7" xfId="1" applyFont="1" applyFill="1" applyBorder="1" applyAlignment="1">
      <alignment horizontal="center" vertical="top" wrapText="1"/>
    </xf>
    <xf numFmtId="0" fontId="19" fillId="2" borderId="8" xfId="1" applyFont="1" applyFill="1" applyBorder="1" applyAlignment="1">
      <alignment horizontal="center" vertical="top" wrapText="1"/>
    </xf>
    <xf numFmtId="0" fontId="19" fillId="2" borderId="10" xfId="1" applyFont="1" applyFill="1" applyBorder="1" applyAlignment="1">
      <alignment horizontal="center" vertical="top" wrapText="1"/>
    </xf>
    <xf numFmtId="0" fontId="19" fillId="2" borderId="1" xfId="1" applyFont="1" applyFill="1" applyBorder="1" applyAlignment="1">
      <alignment horizontal="center" vertical="top" wrapText="1"/>
    </xf>
    <xf numFmtId="0" fontId="19" fillId="2" borderId="5" xfId="1" applyFont="1" applyFill="1" applyBorder="1" applyAlignment="1">
      <alignment horizontal="center" vertical="top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wrapText="1"/>
    </xf>
    <xf numFmtId="0" fontId="19" fillId="0" borderId="0" xfId="1" applyFont="1" applyFill="1" applyBorder="1" applyAlignment="1">
      <alignment horizontal="center" wrapText="1"/>
    </xf>
    <xf numFmtId="0" fontId="19" fillId="0" borderId="0" xfId="1" applyFont="1" applyFill="1" applyBorder="1" applyAlignment="1"/>
    <xf numFmtId="0" fontId="20" fillId="2" borderId="14" xfId="1" applyFont="1" applyFill="1" applyBorder="1" applyAlignment="1">
      <alignment wrapText="1"/>
    </xf>
    <xf numFmtId="0" fontId="20" fillId="2" borderId="15" xfId="1" applyFont="1" applyFill="1" applyBorder="1" applyAlignment="1">
      <alignment wrapText="1"/>
    </xf>
    <xf numFmtId="0" fontId="20" fillId="2" borderId="16" xfId="1" applyFont="1" applyFill="1" applyBorder="1" applyAlignment="1">
      <alignment wrapText="1"/>
    </xf>
    <xf numFmtId="0" fontId="20" fillId="2" borderId="17" xfId="1" applyFont="1" applyFill="1" applyBorder="1" applyAlignment="1">
      <alignment wrapText="1"/>
    </xf>
    <xf numFmtId="0" fontId="19" fillId="2" borderId="0" xfId="1" applyFont="1" applyFill="1" applyBorder="1" applyAlignment="1">
      <alignment wrapText="1"/>
    </xf>
    <xf numFmtId="0" fontId="19" fillId="0" borderId="0" xfId="1" applyFont="1" applyFill="1" applyBorder="1" applyAlignment="1">
      <alignment wrapText="1"/>
    </xf>
    <xf numFmtId="14" fontId="19" fillId="0" borderId="0" xfId="1" applyNumberFormat="1" applyFont="1" applyFill="1" applyBorder="1" applyAlignment="1">
      <alignment horizontal="center" wrapText="1"/>
    </xf>
    <xf numFmtId="0" fontId="19" fillId="2" borderId="14" xfId="1" applyFont="1" applyFill="1" applyBorder="1" applyAlignment="1">
      <alignment wrapText="1"/>
    </xf>
    <xf numFmtId="0" fontId="19" fillId="2" borderId="15" xfId="1" applyFont="1" applyFill="1" applyBorder="1" applyAlignment="1">
      <alignment wrapText="1"/>
    </xf>
    <xf numFmtId="0" fontId="19" fillId="2" borderId="1" xfId="1" applyFont="1" applyFill="1" applyBorder="1" applyAlignment="1">
      <alignment horizontal="left" vertical="top" wrapText="1"/>
    </xf>
    <xf numFmtId="0" fontId="19" fillId="0" borderId="5" xfId="1" applyFont="1" applyFill="1" applyBorder="1" applyAlignment="1">
      <alignment horizontal="left" vertical="top" wrapText="1"/>
    </xf>
    <xf numFmtId="0" fontId="20" fillId="2" borderId="2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/>
    </xf>
    <xf numFmtId="0" fontId="19" fillId="2" borderId="5" xfId="1" applyFont="1" applyFill="1" applyBorder="1" applyAlignment="1">
      <alignment horizontal="left" vertical="top" wrapText="1"/>
    </xf>
    <xf numFmtId="0" fontId="20" fillId="2" borderId="6" xfId="1" applyFont="1" applyFill="1" applyBorder="1" applyAlignment="1">
      <alignment horizontal="center" wrapText="1"/>
    </xf>
    <xf numFmtId="0" fontId="20" fillId="2" borderId="7" xfId="1" applyFont="1" applyFill="1" applyBorder="1" applyAlignment="1">
      <alignment horizontal="center" wrapText="1"/>
    </xf>
    <xf numFmtId="0" fontId="19" fillId="2" borderId="6" xfId="1" applyFont="1" applyFill="1" applyBorder="1" applyAlignment="1">
      <alignment horizontal="center" wrapText="1"/>
    </xf>
    <xf numFmtId="0" fontId="19" fillId="2" borderId="7" xfId="1" applyFont="1" applyFill="1" applyBorder="1" applyAlignment="1">
      <alignment horizontal="center" wrapText="1"/>
    </xf>
    <xf numFmtId="0" fontId="19" fillId="2" borderId="8" xfId="1" applyFont="1" applyFill="1" applyBorder="1" applyAlignment="1">
      <alignment horizontal="center" wrapText="1"/>
    </xf>
    <xf numFmtId="0" fontId="19" fillId="2" borderId="10" xfId="1" applyFont="1" applyFill="1" applyBorder="1" applyAlignment="1">
      <alignment horizontal="center" wrapText="1"/>
    </xf>
    <xf numFmtId="0" fontId="19" fillId="2" borderId="5" xfId="1" applyFont="1" applyFill="1" applyBorder="1" applyAlignment="1">
      <alignment horizontal="center" wrapText="1"/>
    </xf>
    <xf numFmtId="0" fontId="19" fillId="2" borderId="13" xfId="1" applyFont="1" applyFill="1" applyBorder="1" applyAlignment="1">
      <alignment horizontal="center" wrapText="1"/>
    </xf>
    <xf numFmtId="0" fontId="19" fillId="2" borderId="14" xfId="1" applyFont="1" applyFill="1" applyBorder="1" applyAlignment="1">
      <alignment horizontal="center" wrapText="1"/>
    </xf>
    <xf numFmtId="0" fontId="19" fillId="2" borderId="15" xfId="1" applyFont="1" applyFill="1" applyBorder="1" applyAlignment="1">
      <alignment horizontal="center" wrapText="1"/>
    </xf>
    <xf numFmtId="0" fontId="6" fillId="0" borderId="0" xfId="3" applyFont="1" applyBorder="1" applyAlignment="1">
      <alignment horizontal="center" wrapText="1"/>
    </xf>
    <xf numFmtId="0" fontId="10" fillId="0" borderId="0" xfId="3" applyFont="1" applyAlignment="1">
      <alignment horizontal="center" vertical="top" wrapText="1"/>
    </xf>
    <xf numFmtId="0" fontId="12" fillId="0" borderId="22" xfId="3" applyFont="1" applyBorder="1" applyAlignment="1">
      <alignment horizontal="center" vertical="top" wrapText="1"/>
    </xf>
    <xf numFmtId="0" fontId="12" fillId="0" borderId="28" xfId="3" applyFont="1" applyBorder="1" applyAlignment="1">
      <alignment horizontal="center" vertical="top" wrapText="1"/>
    </xf>
    <xf numFmtId="0" fontId="8" fillId="0" borderId="34" xfId="3" applyFont="1" applyBorder="1" applyAlignment="1">
      <alignment horizontal="center" vertical="center" wrapText="1"/>
    </xf>
    <xf numFmtId="0" fontId="8" fillId="0" borderId="35" xfId="3" applyFont="1" applyBorder="1" applyAlignment="1">
      <alignment horizontal="center" vertical="center" wrapText="1"/>
    </xf>
    <xf numFmtId="0" fontId="8" fillId="0" borderId="36" xfId="3" applyFont="1" applyBorder="1" applyAlignment="1">
      <alignment horizontal="center" vertical="center" wrapText="1"/>
    </xf>
    <xf numFmtId="0" fontId="8" fillId="0" borderId="37" xfId="3" applyFont="1" applyBorder="1" applyAlignment="1">
      <alignment horizontal="center" vertical="center" wrapText="1"/>
    </xf>
    <xf numFmtId="0" fontId="8" fillId="0" borderId="38" xfId="3" applyFont="1" applyBorder="1" applyAlignment="1">
      <alignment horizontal="center" vertical="center" wrapText="1"/>
    </xf>
    <xf numFmtId="0" fontId="8" fillId="0" borderId="39" xfId="3" applyFont="1" applyBorder="1" applyAlignment="1">
      <alignment horizontal="center" vertical="center" wrapText="1"/>
    </xf>
    <xf numFmtId="0" fontId="6" fillId="0" borderId="33" xfId="3" applyFont="1" applyBorder="1" applyAlignment="1">
      <alignment horizontal="left" vertical="center" wrapText="1"/>
    </xf>
    <xf numFmtId="0" fontId="12" fillId="0" borderId="30" xfId="3" applyFont="1" applyFill="1" applyBorder="1" applyAlignment="1">
      <alignment horizontal="left" vertical="center" wrapText="1"/>
    </xf>
    <xf numFmtId="0" fontId="6" fillId="0" borderId="30" xfId="3" applyFont="1" applyBorder="1" applyAlignment="1">
      <alignment horizontal="left" vertical="center" wrapText="1"/>
    </xf>
    <xf numFmtId="0" fontId="12" fillId="0" borderId="30" xfId="3" applyFont="1" applyBorder="1" applyAlignment="1">
      <alignment horizontal="left" vertical="center" wrapText="1"/>
    </xf>
    <xf numFmtId="0" fontId="12" fillId="0" borderId="31" xfId="3" applyFont="1" applyBorder="1" applyAlignment="1">
      <alignment horizontal="left" vertical="center" wrapText="1"/>
    </xf>
    <xf numFmtId="0" fontId="12" fillId="5" borderId="30" xfId="3" applyFont="1" applyFill="1" applyBorder="1" applyAlignment="1">
      <alignment horizontal="left" vertical="center" wrapText="1"/>
    </xf>
    <xf numFmtId="0" fontId="6" fillId="4" borderId="29" xfId="3" applyFont="1" applyFill="1" applyBorder="1" applyAlignment="1">
      <alignment horizontal="center" vertical="center" wrapText="1"/>
    </xf>
    <xf numFmtId="0" fontId="6" fillId="4" borderId="30" xfId="3" applyFont="1" applyFill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top" wrapText="1"/>
    </xf>
    <xf numFmtId="0" fontId="12" fillId="0" borderId="19" xfId="3" applyFont="1" applyBorder="1" applyAlignment="1">
      <alignment horizontal="center" vertical="top" wrapText="1"/>
    </xf>
    <xf numFmtId="0" fontId="12" fillId="0" borderId="23" xfId="3" applyFont="1" applyBorder="1" applyAlignment="1">
      <alignment horizontal="center" vertical="top" wrapText="1"/>
    </xf>
    <xf numFmtId="0" fontId="12" fillId="0" borderId="24" xfId="3" applyFont="1" applyBorder="1" applyAlignment="1">
      <alignment horizontal="center" vertical="top" wrapText="1"/>
    </xf>
    <xf numFmtId="0" fontId="6" fillId="0" borderId="20" xfId="3" applyFont="1" applyBorder="1" applyAlignment="1">
      <alignment horizontal="center" vertical="center" wrapText="1"/>
    </xf>
    <xf numFmtId="0" fontId="6" fillId="0" borderId="21" xfId="3" applyFont="1" applyBorder="1" applyAlignment="1">
      <alignment horizontal="center" vertical="center" wrapText="1"/>
    </xf>
    <xf numFmtId="0" fontId="6" fillId="0" borderId="19" xfId="3" applyFont="1" applyBorder="1" applyAlignment="1">
      <alignment horizontal="center" vertical="center" wrapText="1"/>
    </xf>
    <xf numFmtId="0" fontId="6" fillId="0" borderId="25" xfId="3" applyFont="1" applyBorder="1" applyAlignment="1">
      <alignment horizontal="center" vertical="center" wrapText="1"/>
    </xf>
    <xf numFmtId="0" fontId="6" fillId="0" borderId="26" xfId="3" applyFont="1" applyBorder="1" applyAlignment="1">
      <alignment horizontal="center" vertical="center" wrapText="1"/>
    </xf>
    <xf numFmtId="0" fontId="6" fillId="0" borderId="27" xfId="3" applyFont="1" applyBorder="1" applyAlignment="1">
      <alignment horizontal="center" vertical="center" wrapText="1"/>
    </xf>
    <xf numFmtId="0" fontId="12" fillId="0" borderId="23" xfId="3" applyFont="1" applyBorder="1" applyAlignment="1">
      <alignment horizontal="center" vertical="center" wrapText="1"/>
    </xf>
    <xf numFmtId="0" fontId="12" fillId="0" borderId="24" xfId="3" applyFont="1" applyBorder="1" applyAlignment="1">
      <alignment horizontal="center" vertical="center" wrapText="1"/>
    </xf>
    <xf numFmtId="0" fontId="9" fillId="0" borderId="29" xfId="3" applyFont="1" applyBorder="1" applyAlignment="1">
      <alignment horizontal="center" vertical="center" wrapText="1"/>
    </xf>
    <xf numFmtId="0" fontId="9" fillId="0" borderId="30" xfId="3" applyFont="1" applyBorder="1" applyAlignment="1">
      <alignment horizontal="center" vertical="center" wrapText="1"/>
    </xf>
    <xf numFmtId="0" fontId="5" fillId="0" borderId="0" xfId="5" applyFont="1" applyAlignment="1">
      <alignment horizontal="center" wrapText="1"/>
    </xf>
    <xf numFmtId="0" fontId="5" fillId="0" borderId="0" xfId="5" applyFont="1" applyAlignment="1"/>
    <xf numFmtId="4" fontId="13" fillId="0" borderId="0" xfId="5" applyNumberFormat="1" applyFont="1" applyAlignment="1">
      <alignment horizontal="left" vertical="center"/>
    </xf>
    <xf numFmtId="4" fontId="10" fillId="6" borderId="40" xfId="5" applyNumberFormat="1" applyFont="1" applyFill="1" applyBorder="1" applyAlignment="1">
      <alignment horizontal="center" vertical="center" wrapText="1"/>
    </xf>
    <xf numFmtId="4" fontId="10" fillId="9" borderId="42" xfId="5" applyNumberFormat="1" applyFont="1" applyFill="1" applyBorder="1" applyAlignment="1">
      <alignment horizontal="center" vertical="center" wrapText="1"/>
    </xf>
    <xf numFmtId="4" fontId="25" fillId="0" borderId="40" xfId="5" applyNumberFormat="1" applyFont="1" applyBorder="1" applyAlignment="1">
      <alignment vertical="center" wrapText="1"/>
    </xf>
    <xf numFmtId="4" fontId="25" fillId="0" borderId="42" xfId="5" applyNumberFormat="1" applyFont="1" applyBorder="1" applyAlignment="1">
      <alignment vertical="center" wrapText="1"/>
    </xf>
    <xf numFmtId="14" fontId="5" fillId="0" borderId="0" xfId="5" applyNumberFormat="1" applyFont="1" applyBorder="1" applyAlignment="1">
      <alignment horizontal="center" wrapText="1"/>
    </xf>
    <xf numFmtId="0" fontId="5" fillId="0" borderId="0" xfId="5" applyFont="1" applyBorder="1" applyAlignment="1">
      <alignment horizontal="center" wrapText="1"/>
    </xf>
    <xf numFmtId="4" fontId="25" fillId="0" borderId="103" xfId="5" applyNumberFormat="1" applyFont="1" applyFill="1" applyBorder="1" applyAlignment="1">
      <alignment vertical="center" wrapText="1"/>
    </xf>
    <xf numFmtId="4" fontId="25" fillId="0" borderId="78" xfId="5" applyNumberFormat="1" applyFont="1" applyFill="1" applyBorder="1" applyAlignment="1">
      <alignment vertical="center" wrapText="1"/>
    </xf>
    <xf numFmtId="4" fontId="25" fillId="0" borderId="103" xfId="5" applyNumberFormat="1" applyFont="1" applyFill="1" applyBorder="1" applyAlignment="1">
      <alignment horizontal="left" vertical="center" wrapText="1"/>
    </xf>
    <xf numFmtId="4" fontId="25" fillId="0" borderId="78" xfId="5" applyNumberFormat="1" applyFont="1" applyFill="1" applyBorder="1" applyAlignment="1">
      <alignment horizontal="left" vertical="center" wrapText="1"/>
    </xf>
    <xf numFmtId="4" fontId="25" fillId="0" borderId="124" xfId="5" applyNumberFormat="1" applyFont="1" applyFill="1" applyBorder="1" applyAlignment="1">
      <alignment horizontal="left" vertical="center" wrapText="1"/>
    </xf>
    <xf numFmtId="4" fontId="25" fillId="0" borderId="81" xfId="5" applyNumberFormat="1" applyFont="1" applyFill="1" applyBorder="1" applyAlignment="1">
      <alignment horizontal="left" vertical="center" wrapText="1"/>
    </xf>
    <xf numFmtId="4" fontId="10" fillId="9" borderId="107" xfId="5" applyNumberFormat="1" applyFont="1" applyFill="1" applyBorder="1" applyAlignment="1">
      <alignment vertical="center"/>
    </xf>
    <xf numFmtId="4" fontId="10" fillId="9" borderId="42" xfId="5" applyNumberFormat="1" applyFont="1" applyFill="1" applyBorder="1" applyAlignment="1">
      <alignment vertical="center"/>
    </xf>
    <xf numFmtId="4" fontId="13" fillId="0" borderId="0" xfId="5" applyNumberFormat="1" applyFont="1" applyAlignment="1">
      <alignment horizontal="left" vertical="center" wrapText="1"/>
    </xf>
    <xf numFmtId="0" fontId="25" fillId="0" borderId="0" xfId="5" applyFont="1" applyAlignment="1">
      <alignment vertical="center" wrapText="1"/>
    </xf>
    <xf numFmtId="4" fontId="10" fillId="6" borderId="40" xfId="5" applyNumberFormat="1" applyFont="1" applyFill="1" applyBorder="1" applyAlignment="1" applyProtection="1">
      <alignment horizontal="left" vertical="center"/>
      <protection locked="0"/>
    </xf>
    <xf numFmtId="4" fontId="10" fillId="6" borderId="41" xfId="5" applyNumberFormat="1" applyFont="1" applyFill="1" applyBorder="1" applyAlignment="1" applyProtection="1">
      <alignment horizontal="left" vertical="center"/>
      <protection locked="0"/>
    </xf>
    <xf numFmtId="4" fontId="10" fillId="6" borderId="42" xfId="5" applyNumberFormat="1" applyFont="1" applyFill="1" applyBorder="1" applyAlignment="1" applyProtection="1">
      <alignment horizontal="left" vertical="center"/>
      <protection locked="0"/>
    </xf>
    <xf numFmtId="4" fontId="10" fillId="9" borderId="18" xfId="5" applyNumberFormat="1" applyFont="1" applyFill="1" applyBorder="1" applyAlignment="1">
      <alignment horizontal="center" vertical="center"/>
    </xf>
    <xf numFmtId="4" fontId="10" fillId="9" borderId="21" xfId="5" applyNumberFormat="1" applyFont="1" applyFill="1" applyBorder="1" applyAlignment="1">
      <alignment horizontal="center" vertical="center"/>
    </xf>
    <xf numFmtId="4" fontId="10" fillId="6" borderId="109" xfId="5" applyNumberFormat="1" applyFont="1" applyFill="1" applyBorder="1" applyAlignment="1">
      <alignment horizontal="center" vertical="center"/>
    </xf>
    <xf numFmtId="4" fontId="10" fillId="9" borderId="38" xfId="5" applyNumberFormat="1" applyFont="1" applyFill="1" applyBorder="1" applyAlignment="1">
      <alignment horizontal="center" vertical="center"/>
    </xf>
    <xf numFmtId="4" fontId="10" fillId="9" borderId="121" xfId="5" applyNumberFormat="1" applyFont="1" applyFill="1" applyBorder="1" applyAlignment="1">
      <alignment horizontal="center" vertical="center" wrapText="1"/>
    </xf>
    <xf numFmtId="4" fontId="25" fillId="9" borderId="122" xfId="5" applyNumberFormat="1" applyFont="1" applyFill="1" applyBorder="1" applyAlignment="1">
      <alignment horizontal="center" vertical="center"/>
    </xf>
    <xf numFmtId="4" fontId="25" fillId="9" borderId="22" xfId="5" applyNumberFormat="1" applyFont="1" applyFill="1" applyBorder="1" applyAlignment="1">
      <alignment horizontal="center" vertical="center"/>
    </xf>
    <xf numFmtId="4" fontId="25" fillId="0" borderId="123" xfId="5" applyNumberFormat="1" applyFont="1" applyFill="1" applyBorder="1" applyAlignment="1">
      <alignment vertical="center" wrapText="1"/>
    </xf>
    <xf numFmtId="4" fontId="25" fillId="0" borderId="77" xfId="5" applyNumberFormat="1" applyFont="1" applyFill="1" applyBorder="1" applyAlignment="1">
      <alignment vertical="center" wrapText="1"/>
    </xf>
    <xf numFmtId="4" fontId="29" fillId="0" borderId="110" xfId="5" applyNumberFormat="1" applyFont="1" applyFill="1" applyBorder="1" applyAlignment="1" applyProtection="1">
      <alignment vertical="center"/>
      <protection locked="0"/>
    </xf>
    <xf numFmtId="4" fontId="29" fillId="0" borderId="104" xfId="5" applyNumberFormat="1" applyFont="1" applyFill="1" applyBorder="1" applyAlignment="1" applyProtection="1">
      <alignment vertical="center"/>
      <protection locked="0"/>
    </xf>
    <xf numFmtId="4" fontId="29" fillId="0" borderId="78" xfId="5" applyNumberFormat="1" applyFont="1" applyFill="1" applyBorder="1" applyAlignment="1" applyProtection="1">
      <alignment vertical="center"/>
      <protection locked="0"/>
    </xf>
    <xf numFmtId="4" fontId="29" fillId="0" borderId="110" xfId="5" applyNumberFormat="1" applyFont="1" applyFill="1" applyBorder="1" applyAlignment="1" applyProtection="1">
      <alignment vertical="center" wrapText="1"/>
      <protection locked="0"/>
    </xf>
    <xf numFmtId="4" fontId="29" fillId="0" borderId="104" xfId="5" applyNumberFormat="1" applyFont="1" applyFill="1" applyBorder="1" applyAlignment="1" applyProtection="1">
      <alignment vertical="center" wrapText="1"/>
      <protection locked="0"/>
    </xf>
    <xf numFmtId="4" fontId="29" fillId="0" borderId="78" xfId="5" applyNumberFormat="1" applyFont="1" applyFill="1" applyBorder="1" applyAlignment="1" applyProtection="1">
      <alignment vertical="center" wrapText="1"/>
      <protection locked="0"/>
    </xf>
    <xf numFmtId="4" fontId="29" fillId="0" borderId="114" xfId="5" applyNumberFormat="1" applyFont="1" applyFill="1" applyBorder="1" applyAlignment="1" applyProtection="1">
      <alignment vertical="center"/>
      <protection locked="0"/>
    </xf>
    <xf numFmtId="4" fontId="29" fillId="0" borderId="119" xfId="5" applyNumberFormat="1" applyFont="1" applyFill="1" applyBorder="1" applyAlignment="1" applyProtection="1">
      <alignment vertical="center"/>
      <protection locked="0"/>
    </xf>
    <xf numFmtId="4" fontId="29" fillId="0" borderId="81" xfId="5" applyNumberFormat="1" applyFont="1" applyFill="1" applyBorder="1" applyAlignment="1" applyProtection="1">
      <alignment vertical="center"/>
      <protection locked="0"/>
    </xf>
    <xf numFmtId="4" fontId="10" fillId="0" borderId="40" xfId="5" applyNumberFormat="1" applyFont="1" applyFill="1" applyBorder="1" applyAlignment="1" applyProtection="1">
      <alignment vertical="center" wrapText="1"/>
      <protection locked="0"/>
    </xf>
    <xf numFmtId="4" fontId="10" fillId="0" borderId="41" xfId="5" applyNumberFormat="1" applyFont="1" applyFill="1" applyBorder="1" applyAlignment="1" applyProtection="1">
      <alignment vertical="center" wrapText="1"/>
      <protection locked="0"/>
    </xf>
    <xf numFmtId="4" fontId="10" fillId="0" borderId="42" xfId="5" applyNumberFormat="1" applyFont="1" applyFill="1" applyBorder="1" applyAlignment="1" applyProtection="1">
      <alignment vertical="center" wrapText="1"/>
      <protection locked="0"/>
    </xf>
    <xf numFmtId="4" fontId="29" fillId="0" borderId="82" xfId="5" applyNumberFormat="1" applyFont="1" applyFill="1" applyBorder="1" applyAlignment="1" applyProtection="1">
      <alignment vertical="center"/>
      <protection locked="0"/>
    </xf>
    <xf numFmtId="4" fontId="29" fillId="0" borderId="83" xfId="5" applyNumberFormat="1" applyFont="1" applyFill="1" applyBorder="1" applyAlignment="1" applyProtection="1">
      <alignment vertical="center"/>
      <protection locked="0"/>
    </xf>
    <xf numFmtId="4" fontId="29" fillId="0" borderId="77" xfId="5" applyNumberFormat="1" applyFont="1" applyFill="1" applyBorder="1" applyAlignment="1" applyProtection="1">
      <alignment vertical="center"/>
      <protection locked="0"/>
    </xf>
    <xf numFmtId="4" fontId="29" fillId="0" borderId="23" xfId="5" applyNumberFormat="1" applyFont="1" applyFill="1" applyBorder="1" applyAlignment="1" applyProtection="1">
      <alignment vertical="center"/>
      <protection locked="0"/>
    </xf>
    <xf numFmtId="4" fontId="29" fillId="0" borderId="0" xfId="5" applyNumberFormat="1" applyFont="1" applyFill="1" applyBorder="1" applyAlignment="1" applyProtection="1">
      <alignment vertical="center"/>
      <protection locked="0"/>
    </xf>
    <xf numFmtId="4" fontId="29" fillId="0" borderId="76" xfId="5" applyNumberFormat="1" applyFont="1" applyFill="1" applyBorder="1" applyAlignment="1" applyProtection="1">
      <alignment vertical="center"/>
      <protection locked="0"/>
    </xf>
    <xf numFmtId="4" fontId="31" fillId="0" borderId="114" xfId="5" applyNumberFormat="1" applyFont="1" applyFill="1" applyBorder="1" applyAlignment="1" applyProtection="1">
      <alignment vertical="center"/>
      <protection locked="0"/>
    </xf>
    <xf numFmtId="4" fontId="31" fillId="0" borderId="119" xfId="5" applyNumberFormat="1" applyFont="1" applyFill="1" applyBorder="1" applyAlignment="1" applyProtection="1">
      <alignment vertical="center"/>
      <protection locked="0"/>
    </xf>
    <xf numFmtId="4" fontId="31" fillId="0" borderId="81" xfId="5" applyNumberFormat="1" applyFont="1" applyFill="1" applyBorder="1" applyAlignment="1" applyProtection="1">
      <alignment vertical="center"/>
      <protection locked="0"/>
    </xf>
    <xf numFmtId="4" fontId="31" fillId="0" borderId="0" xfId="5" applyNumberFormat="1" applyFont="1" applyFill="1" applyBorder="1" applyAlignment="1" applyProtection="1">
      <alignment vertical="center"/>
      <protection locked="0"/>
    </xf>
    <xf numFmtId="4" fontId="6" fillId="9" borderId="40" xfId="5" applyNumberFormat="1" applyFont="1" applyFill="1" applyBorder="1" applyAlignment="1" applyProtection="1">
      <alignment horizontal="left" vertical="center"/>
      <protection locked="0"/>
    </xf>
    <xf numFmtId="4" fontId="6" fillId="9" borderId="41" xfId="5" applyNumberFormat="1" applyFont="1" applyFill="1" applyBorder="1" applyAlignment="1" applyProtection="1">
      <alignment horizontal="left" vertical="center"/>
      <protection locked="0"/>
    </xf>
    <xf numFmtId="4" fontId="6" fillId="9" borderId="42" xfId="5" applyNumberFormat="1" applyFont="1" applyFill="1" applyBorder="1" applyAlignment="1" applyProtection="1">
      <alignment horizontal="left" vertical="center"/>
      <protection locked="0"/>
    </xf>
    <xf numFmtId="4" fontId="6" fillId="0" borderId="0" xfId="5" applyNumberFormat="1" applyFont="1" applyFill="1" applyBorder="1" applyAlignment="1" applyProtection="1">
      <alignment horizontal="left" vertical="center"/>
      <protection locked="0"/>
    </xf>
    <xf numFmtId="4" fontId="13" fillId="0" borderId="0" xfId="5" applyNumberFormat="1" applyFont="1" applyAlignment="1" applyProtection="1">
      <alignment horizontal="left" vertical="center"/>
      <protection locked="0"/>
    </xf>
    <xf numFmtId="4" fontId="10" fillId="6" borderId="40" xfId="5" applyNumberFormat="1" applyFont="1" applyFill="1" applyBorder="1" applyAlignment="1" applyProtection="1">
      <alignment horizontal="center" vertical="center"/>
      <protection locked="0"/>
    </xf>
    <xf numFmtId="4" fontId="10" fillId="6" borderId="41" xfId="5" applyNumberFormat="1" applyFont="1" applyFill="1" applyBorder="1" applyAlignment="1" applyProtection="1">
      <alignment horizontal="center" vertical="center"/>
      <protection locked="0"/>
    </xf>
    <xf numFmtId="4" fontId="10" fillId="6" borderId="42" xfId="5" applyNumberFormat="1" applyFont="1" applyFill="1" applyBorder="1" applyAlignment="1" applyProtection="1">
      <alignment horizontal="center" vertical="center"/>
      <protection locked="0"/>
    </xf>
    <xf numFmtId="4" fontId="31" fillId="0" borderId="110" xfId="5" applyNumberFormat="1" applyFont="1" applyFill="1" applyBorder="1" applyAlignment="1" applyProtection="1">
      <alignment vertical="center" wrapText="1"/>
      <protection locked="0"/>
    </xf>
    <xf numFmtId="4" fontId="31" fillId="0" borderId="104" xfId="5" applyNumberFormat="1" applyFont="1" applyFill="1" applyBorder="1" applyAlignment="1" applyProtection="1">
      <alignment vertical="center" wrapText="1"/>
      <protection locked="0"/>
    </xf>
    <xf numFmtId="4" fontId="31" fillId="0" borderId="78" xfId="5" applyNumberFormat="1" applyFont="1" applyFill="1" applyBorder="1" applyAlignment="1" applyProtection="1">
      <alignment vertical="center" wrapText="1"/>
      <protection locked="0"/>
    </xf>
    <xf numFmtId="4" fontId="31" fillId="0" borderId="0" xfId="5" applyNumberFormat="1" applyFont="1" applyFill="1" applyBorder="1" applyAlignment="1" applyProtection="1">
      <alignment vertical="center" wrapText="1"/>
      <protection locked="0"/>
    </xf>
    <xf numFmtId="4" fontId="30" fillId="0" borderId="40" xfId="5" applyNumberFormat="1" applyFont="1" applyFill="1" applyBorder="1" applyAlignment="1" applyProtection="1">
      <alignment vertical="center"/>
      <protection locked="0"/>
    </xf>
    <xf numFmtId="4" fontId="30" fillId="0" borderId="41" xfId="5" applyNumberFormat="1" applyFont="1" applyFill="1" applyBorder="1" applyAlignment="1" applyProtection="1">
      <alignment vertical="center"/>
      <protection locked="0"/>
    </xf>
    <xf numFmtId="4" fontId="30" fillId="0" borderId="42" xfId="5" applyNumberFormat="1" applyFont="1" applyFill="1" applyBorder="1" applyAlignment="1" applyProtection="1">
      <alignment vertical="center"/>
      <protection locked="0"/>
    </xf>
    <xf numFmtId="4" fontId="30" fillId="0" borderId="0" xfId="5" applyNumberFormat="1" applyFont="1" applyFill="1" applyBorder="1" applyAlignment="1" applyProtection="1">
      <alignment vertical="center"/>
      <protection locked="0"/>
    </xf>
    <xf numFmtId="4" fontId="31" fillId="0" borderId="82" xfId="5" applyNumberFormat="1" applyFont="1" applyFill="1" applyBorder="1" applyAlignment="1" applyProtection="1">
      <alignment vertical="center"/>
      <protection locked="0"/>
    </xf>
    <xf numFmtId="4" fontId="31" fillId="0" borderId="83" xfId="5" applyNumberFormat="1" applyFont="1" applyFill="1" applyBorder="1" applyAlignment="1" applyProtection="1">
      <alignment vertical="center"/>
      <protection locked="0"/>
    </xf>
    <xf numFmtId="4" fontId="31" fillId="0" borderId="77" xfId="5" applyNumberFormat="1" applyFont="1" applyFill="1" applyBorder="1" applyAlignment="1" applyProtection="1">
      <alignment vertical="center"/>
      <protection locked="0"/>
    </xf>
    <xf numFmtId="4" fontId="31" fillId="0" borderId="110" xfId="5" applyNumberFormat="1" applyFont="1" applyFill="1" applyBorder="1" applyAlignment="1" applyProtection="1">
      <alignment vertical="center"/>
      <protection locked="0"/>
    </xf>
    <xf numFmtId="4" fontId="31" fillId="0" borderId="104" xfId="5" applyNumberFormat="1" applyFont="1" applyFill="1" applyBorder="1" applyAlignment="1" applyProtection="1">
      <alignment vertical="center"/>
      <protection locked="0"/>
    </xf>
    <xf numFmtId="4" fontId="31" fillId="0" borderId="78" xfId="5" applyNumberFormat="1" applyFont="1" applyFill="1" applyBorder="1" applyAlignment="1" applyProtection="1">
      <alignment vertical="center"/>
      <protection locked="0"/>
    </xf>
    <xf numFmtId="4" fontId="31" fillId="0" borderId="82" xfId="5" applyNumberFormat="1" applyFont="1" applyFill="1" applyBorder="1" applyAlignment="1" applyProtection="1">
      <alignment vertical="center" wrapText="1"/>
      <protection locked="0"/>
    </xf>
    <xf numFmtId="4" fontId="31" fillId="0" borderId="83" xfId="5" applyNumberFormat="1" applyFont="1" applyFill="1" applyBorder="1" applyAlignment="1" applyProtection="1">
      <alignment vertical="center" wrapText="1"/>
      <protection locked="0"/>
    </xf>
    <xf numFmtId="4" fontId="31" fillId="0" borderId="77" xfId="5" applyNumberFormat="1" applyFont="1" applyFill="1" applyBorder="1" applyAlignment="1" applyProtection="1">
      <alignment vertical="center" wrapText="1"/>
      <protection locked="0"/>
    </xf>
    <xf numFmtId="4" fontId="31" fillId="0" borderId="23" xfId="5" applyNumberFormat="1" applyFont="1" applyFill="1" applyBorder="1" applyAlignment="1" applyProtection="1">
      <alignment vertical="center" wrapText="1"/>
      <protection locked="0"/>
    </xf>
    <xf numFmtId="4" fontId="31" fillId="0" borderId="76" xfId="5" applyNumberFormat="1" applyFont="1" applyFill="1" applyBorder="1" applyAlignment="1" applyProtection="1">
      <alignment vertical="center" wrapText="1"/>
      <protection locked="0"/>
    </xf>
    <xf numFmtId="4" fontId="6" fillId="0" borderId="0" xfId="5" applyNumberFormat="1" applyFont="1" applyFill="1" applyBorder="1" applyAlignment="1" applyProtection="1">
      <alignment horizontal="center" vertical="center"/>
      <protection locked="0"/>
    </xf>
    <xf numFmtId="4" fontId="10" fillId="0" borderId="109" xfId="5" applyNumberFormat="1" applyFont="1" applyFill="1" applyBorder="1" applyAlignment="1" applyProtection="1">
      <alignment vertical="center" wrapText="1"/>
      <protection locked="0"/>
    </xf>
    <xf numFmtId="4" fontId="10" fillId="0" borderId="38" xfId="5" applyNumberFormat="1" applyFont="1" applyFill="1" applyBorder="1" applyAlignment="1" applyProtection="1">
      <alignment vertical="center" wrapText="1"/>
      <protection locked="0"/>
    </xf>
    <xf numFmtId="4" fontId="10" fillId="0" borderId="39" xfId="5" applyNumberFormat="1" applyFont="1" applyFill="1" applyBorder="1" applyAlignment="1" applyProtection="1">
      <alignment vertical="center" wrapText="1"/>
      <protection locked="0"/>
    </xf>
    <xf numFmtId="4" fontId="10" fillId="0" borderId="0" xfId="5" applyNumberFormat="1" applyFont="1" applyFill="1" applyBorder="1" applyAlignment="1" applyProtection="1">
      <alignment vertical="center" wrapText="1"/>
      <protection locked="0"/>
    </xf>
    <xf numFmtId="4" fontId="25" fillId="0" borderId="82" xfId="5" applyNumberFormat="1" applyFont="1" applyFill="1" applyBorder="1" applyAlignment="1" applyProtection="1">
      <alignment vertical="center"/>
      <protection locked="0"/>
    </xf>
    <xf numFmtId="4" fontId="25" fillId="0" borderId="83" xfId="5" applyNumberFormat="1" applyFont="1" applyFill="1" applyBorder="1" applyAlignment="1" applyProtection="1">
      <alignment vertical="center"/>
      <protection locked="0"/>
    </xf>
    <xf numFmtId="4" fontId="25" fillId="0" borderId="77" xfId="5" applyNumberFormat="1" applyFont="1" applyFill="1" applyBorder="1" applyAlignment="1" applyProtection="1">
      <alignment vertical="center"/>
      <protection locked="0"/>
    </xf>
    <xf numFmtId="4" fontId="25" fillId="0" borderId="0" xfId="5" applyNumberFormat="1" applyFont="1" applyFill="1" applyBorder="1" applyAlignment="1" applyProtection="1">
      <alignment vertical="center"/>
      <protection locked="0"/>
    </xf>
    <xf numFmtId="4" fontId="25" fillId="0" borderId="23" xfId="5" applyNumberFormat="1" applyFont="1" applyFill="1" applyBorder="1" applyAlignment="1" applyProtection="1">
      <alignment vertical="center"/>
      <protection locked="0"/>
    </xf>
    <xf numFmtId="4" fontId="25" fillId="0" borderId="76" xfId="5" applyNumberFormat="1" applyFont="1" applyFill="1" applyBorder="1" applyAlignment="1" applyProtection="1">
      <alignment vertical="center"/>
      <protection locked="0"/>
    </xf>
    <xf numFmtId="4" fontId="29" fillId="0" borderId="110" xfId="5" applyNumberFormat="1" applyFont="1" applyFill="1" applyBorder="1" applyAlignment="1">
      <alignment vertical="center" wrapText="1"/>
    </xf>
    <xf numFmtId="4" fontId="29" fillId="0" borderId="104" xfId="5" applyNumberFormat="1" applyFont="1" applyFill="1" applyBorder="1" applyAlignment="1">
      <alignment vertical="center" wrapText="1"/>
    </xf>
    <xf numFmtId="4" fontId="29" fillId="0" borderId="78" xfId="5" applyNumberFormat="1" applyFont="1" applyFill="1" applyBorder="1" applyAlignment="1">
      <alignment vertical="center" wrapText="1"/>
    </xf>
    <xf numFmtId="4" fontId="29" fillId="0" borderId="114" xfId="5" applyNumberFormat="1" applyFont="1" applyFill="1" applyBorder="1" applyAlignment="1" applyProtection="1">
      <alignment vertical="center" wrapText="1"/>
      <protection locked="0"/>
    </xf>
    <xf numFmtId="4" fontId="29" fillId="0" borderId="119" xfId="5" applyNumberFormat="1" applyFont="1" applyFill="1" applyBorder="1" applyAlignment="1" applyProtection="1">
      <alignment vertical="center" wrapText="1"/>
      <protection locked="0"/>
    </xf>
    <xf numFmtId="4" fontId="29" fillId="0" borderId="81" xfId="5" applyNumberFormat="1" applyFont="1" applyFill="1" applyBorder="1" applyAlignment="1" applyProtection="1">
      <alignment vertical="center" wrapText="1"/>
      <protection locked="0"/>
    </xf>
    <xf numFmtId="4" fontId="10" fillId="10" borderId="40" xfId="5" applyNumberFormat="1" applyFont="1" applyFill="1" applyBorder="1" applyAlignment="1" applyProtection="1">
      <alignment horizontal="left" vertical="center"/>
      <protection locked="0"/>
    </xf>
    <xf numFmtId="4" fontId="10" fillId="10" borderId="41" xfId="5" applyNumberFormat="1" applyFont="1" applyFill="1" applyBorder="1" applyAlignment="1" applyProtection="1">
      <alignment horizontal="left" vertical="center"/>
      <protection locked="0"/>
    </xf>
    <xf numFmtId="4" fontId="10" fillId="10" borderId="42" xfId="5" applyNumberFormat="1" applyFont="1" applyFill="1" applyBorder="1" applyAlignment="1" applyProtection="1">
      <alignment horizontal="left" vertical="center"/>
      <protection locked="0"/>
    </xf>
    <xf numFmtId="4" fontId="10" fillId="0" borderId="110" xfId="5" applyNumberFormat="1" applyFont="1" applyFill="1" applyBorder="1" applyAlignment="1" applyProtection="1">
      <alignment vertical="center"/>
      <protection locked="0"/>
    </xf>
    <xf numFmtId="4" fontId="10" fillId="0" borderId="104" xfId="5" applyNumberFormat="1" applyFont="1" applyFill="1" applyBorder="1" applyAlignment="1" applyProtection="1">
      <alignment vertical="center"/>
      <protection locked="0"/>
    </xf>
    <xf numFmtId="4" fontId="10" fillId="0" borderId="78" xfId="5" applyNumberFormat="1" applyFont="1" applyFill="1" applyBorder="1" applyAlignment="1" applyProtection="1">
      <alignment vertical="center"/>
      <protection locked="0"/>
    </xf>
    <xf numFmtId="0" fontId="13" fillId="0" borderId="0" xfId="5" applyFont="1" applyAlignment="1">
      <alignment horizontal="left" wrapText="1"/>
    </xf>
    <xf numFmtId="0" fontId="25" fillId="0" borderId="0" xfId="5" applyFont="1" applyAlignment="1"/>
    <xf numFmtId="4" fontId="10" fillId="0" borderId="40" xfId="5" applyNumberFormat="1" applyFont="1" applyBorder="1" applyAlignment="1" applyProtection="1">
      <alignment horizontal="left" vertical="center" wrapText="1"/>
      <protection locked="0"/>
    </xf>
    <xf numFmtId="4" fontId="10" fillId="0" borderId="41" xfId="5" applyNumberFormat="1" applyFont="1" applyBorder="1" applyAlignment="1" applyProtection="1">
      <alignment horizontal="left" vertical="center" wrapText="1"/>
      <protection locked="0"/>
    </xf>
    <xf numFmtId="4" fontId="10" fillId="0" borderId="42" xfId="5" applyNumberFormat="1" applyFont="1" applyBorder="1" applyAlignment="1" applyProtection="1">
      <alignment horizontal="left" vertical="center" wrapText="1"/>
      <protection locked="0"/>
    </xf>
    <xf numFmtId="4" fontId="10" fillId="0" borderId="82" xfId="5" applyNumberFormat="1" applyFont="1" applyFill="1" applyBorder="1" applyAlignment="1" applyProtection="1">
      <alignment vertical="center" wrapText="1"/>
      <protection locked="0"/>
    </xf>
    <xf numFmtId="4" fontId="10" fillId="0" borderId="83" xfId="5" applyNumberFormat="1" applyFont="1" applyFill="1" applyBorder="1" applyAlignment="1" applyProtection="1">
      <alignment vertical="center" wrapText="1"/>
      <protection locked="0"/>
    </xf>
    <xf numFmtId="4" fontId="10" fillId="0" borderId="77" xfId="5" applyNumberFormat="1" applyFont="1" applyFill="1" applyBorder="1" applyAlignment="1" applyProtection="1">
      <alignment vertical="center" wrapText="1"/>
      <protection locked="0"/>
    </xf>
    <xf numFmtId="4" fontId="10" fillId="0" borderId="110" xfId="5" applyNumberFormat="1" applyFont="1" applyFill="1" applyBorder="1" applyAlignment="1" applyProtection="1">
      <alignment vertical="center" wrapText="1"/>
      <protection locked="0"/>
    </xf>
    <xf numFmtId="4" fontId="10" fillId="0" borderId="104" xfId="5" applyNumberFormat="1" applyFont="1" applyFill="1" applyBorder="1" applyAlignment="1" applyProtection="1">
      <alignment vertical="center" wrapText="1"/>
      <protection locked="0"/>
    </xf>
    <xf numFmtId="4" fontId="10" fillId="0" borderId="78" xfId="5" applyNumberFormat="1" applyFont="1" applyFill="1" applyBorder="1" applyAlignment="1" applyProtection="1">
      <alignment vertical="center" wrapText="1"/>
      <protection locked="0"/>
    </xf>
    <xf numFmtId="4" fontId="10" fillId="0" borderId="109" xfId="5" applyNumberFormat="1" applyFont="1" applyFill="1" applyBorder="1" applyAlignment="1" applyProtection="1">
      <alignment vertical="center"/>
      <protection locked="0"/>
    </xf>
    <xf numFmtId="4" fontId="10" fillId="0" borderId="38" xfId="5" applyNumberFormat="1" applyFont="1" applyFill="1" applyBorder="1" applyAlignment="1" applyProtection="1">
      <alignment vertical="center"/>
      <protection locked="0"/>
    </xf>
    <xf numFmtId="4" fontId="10" fillId="0" borderId="39" xfId="5" applyNumberFormat="1" applyFont="1" applyFill="1" applyBorder="1" applyAlignment="1" applyProtection="1">
      <alignment vertical="center"/>
      <protection locked="0"/>
    </xf>
    <xf numFmtId="0" fontId="10" fillId="6" borderId="40" xfId="5" applyFont="1" applyFill="1" applyBorder="1" applyAlignment="1">
      <alignment horizontal="center" vertical="center"/>
    </xf>
    <xf numFmtId="0" fontId="10" fillId="6" borderId="41" xfId="5" applyFont="1" applyFill="1" applyBorder="1" applyAlignment="1">
      <alignment horizontal="center" vertical="center"/>
    </xf>
    <xf numFmtId="0" fontId="10" fillId="6" borderId="42" xfId="5" applyFont="1" applyFill="1" applyBorder="1" applyAlignment="1">
      <alignment horizontal="center" vertical="center"/>
    </xf>
    <xf numFmtId="4" fontId="29" fillId="0" borderId="82" xfId="5" applyNumberFormat="1" applyFont="1" applyFill="1" applyBorder="1" applyAlignment="1" applyProtection="1">
      <alignment vertical="center" wrapText="1"/>
      <protection locked="0"/>
    </xf>
    <xf numFmtId="4" fontId="29" fillId="0" borderId="83" xfId="5" applyNumberFormat="1" applyFont="1" applyFill="1" applyBorder="1" applyAlignment="1" applyProtection="1">
      <alignment vertical="center" wrapText="1"/>
      <protection locked="0"/>
    </xf>
    <xf numFmtId="4" fontId="29" fillId="0" borderId="77" xfId="5" applyNumberFormat="1" applyFont="1" applyFill="1" applyBorder="1" applyAlignment="1" applyProtection="1">
      <alignment vertical="center" wrapText="1"/>
      <protection locked="0"/>
    </xf>
    <xf numFmtId="4" fontId="10" fillId="0" borderId="40" xfId="5" applyNumberFormat="1" applyFont="1" applyFill="1" applyBorder="1" applyAlignment="1" applyProtection="1">
      <alignment vertical="center"/>
      <protection locked="0"/>
    </xf>
    <xf numFmtId="4" fontId="10" fillId="0" borderId="41" xfId="5" applyNumberFormat="1" applyFont="1" applyFill="1" applyBorder="1" applyAlignment="1" applyProtection="1">
      <alignment vertical="center"/>
      <protection locked="0"/>
    </xf>
    <xf numFmtId="4" fontId="10" fillId="0" borderId="42" xfId="5" applyNumberFormat="1" applyFont="1" applyFill="1" applyBorder="1" applyAlignment="1" applyProtection="1">
      <alignment vertical="center"/>
      <protection locked="0"/>
    </xf>
    <xf numFmtId="4" fontId="25" fillId="0" borderId="110" xfId="5" applyNumberFormat="1" applyFont="1" applyFill="1" applyBorder="1" applyAlignment="1" applyProtection="1">
      <alignment horizontal="left" vertical="center" wrapText="1"/>
      <protection locked="0"/>
    </xf>
    <xf numFmtId="4" fontId="25" fillId="0" borderId="78" xfId="5" applyNumberFormat="1" applyFont="1" applyFill="1" applyBorder="1" applyAlignment="1" applyProtection="1">
      <alignment horizontal="left" vertical="center" wrapText="1"/>
      <protection locked="0"/>
    </xf>
    <xf numFmtId="4" fontId="8" fillId="0" borderId="110" xfId="5" applyNumberFormat="1" applyFont="1" applyFill="1" applyBorder="1" applyAlignment="1" applyProtection="1">
      <alignment horizontal="left" vertical="center" wrapText="1"/>
      <protection locked="0"/>
    </xf>
    <xf numFmtId="4" fontId="8" fillId="0" borderId="78" xfId="5" applyNumberFormat="1" applyFont="1" applyFill="1" applyBorder="1" applyAlignment="1" applyProtection="1">
      <alignment horizontal="left" vertical="center" wrapText="1"/>
      <protection locked="0"/>
    </xf>
    <xf numFmtId="4" fontId="25" fillId="0" borderId="110" xfId="5" applyNumberFormat="1" applyFont="1" applyBorder="1" applyAlignment="1" applyProtection="1">
      <alignment horizontal="left" vertical="center" wrapText="1"/>
      <protection locked="0"/>
    </xf>
    <xf numFmtId="4" fontId="25" fillId="0" borderId="78" xfId="5" applyNumberFormat="1" applyFont="1" applyBorder="1" applyAlignment="1" applyProtection="1">
      <alignment horizontal="left" vertical="center" wrapText="1"/>
      <protection locked="0"/>
    </xf>
    <xf numFmtId="4" fontId="25" fillId="0" borderId="114" xfId="5" applyNumberFormat="1" applyFont="1" applyFill="1" applyBorder="1" applyAlignment="1" applyProtection="1">
      <alignment horizontal="left" vertical="center"/>
      <protection locked="0"/>
    </xf>
    <xf numFmtId="4" fontId="25" fillId="0" borderId="81" xfId="5" applyNumberFormat="1" applyFont="1" applyFill="1" applyBorder="1" applyAlignment="1" applyProtection="1">
      <alignment horizontal="left" vertical="center"/>
      <protection locked="0"/>
    </xf>
    <xf numFmtId="4" fontId="25" fillId="0" borderId="82" xfId="5" applyNumberFormat="1" applyFont="1" applyBorder="1" applyAlignment="1" applyProtection="1">
      <alignment horizontal="left" vertical="center"/>
      <protection locked="0"/>
    </xf>
    <xf numFmtId="4" fontId="25" fillId="0" borderId="77" xfId="5" applyNumberFormat="1" applyFont="1" applyBorder="1" applyAlignment="1" applyProtection="1">
      <alignment horizontal="left" vertical="center"/>
      <protection locked="0"/>
    </xf>
    <xf numFmtId="4" fontId="25" fillId="0" borderId="110" xfId="5" applyNumberFormat="1" applyFont="1" applyBorder="1" applyAlignment="1" applyProtection="1">
      <alignment horizontal="left" vertical="center"/>
      <protection locked="0"/>
    </xf>
    <xf numFmtId="4" fontId="25" fillId="0" borderId="78" xfId="5" applyNumberFormat="1" applyFont="1" applyBorder="1" applyAlignment="1" applyProtection="1">
      <alignment horizontal="left" vertical="center"/>
      <protection locked="0"/>
    </xf>
    <xf numFmtId="4" fontId="25" fillId="0" borderId="110" xfId="5" applyNumberFormat="1" applyFont="1" applyFill="1" applyBorder="1" applyAlignment="1" applyProtection="1">
      <alignment horizontal="left" vertical="center"/>
      <protection locked="0"/>
    </xf>
    <xf numFmtId="4" fontId="25" fillId="0" borderId="78" xfId="5" applyNumberFormat="1" applyFont="1" applyFill="1" applyBorder="1" applyAlignment="1" applyProtection="1">
      <alignment horizontal="left" vertical="center"/>
      <protection locked="0"/>
    </xf>
    <xf numFmtId="4" fontId="31" fillId="0" borderId="110" xfId="5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104" xfId="5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78" xfId="5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111" xfId="5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26" xfId="5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88" xfId="5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114" xfId="5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119" xfId="5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81" xfId="5" applyNumberFormat="1" applyFont="1" applyFill="1" applyBorder="1" applyAlignment="1" applyProtection="1">
      <alignment horizontal="left" vertical="center" wrapText="1" indent="1"/>
      <protection locked="0"/>
    </xf>
    <xf numFmtId="4" fontId="30" fillId="6" borderId="40" xfId="5" applyNumberFormat="1" applyFont="1" applyFill="1" applyBorder="1" applyAlignment="1" applyProtection="1">
      <alignment vertical="center"/>
      <protection locked="0"/>
    </xf>
    <xf numFmtId="4" fontId="30" fillId="6" borderId="41" xfId="5" applyNumberFormat="1" applyFont="1" applyFill="1" applyBorder="1" applyAlignment="1" applyProtection="1">
      <alignment vertical="center"/>
      <protection locked="0"/>
    </xf>
    <xf numFmtId="4" fontId="30" fillId="6" borderId="42" xfId="5" applyNumberFormat="1" applyFont="1" applyFill="1" applyBorder="1" applyAlignment="1" applyProtection="1">
      <alignment vertical="center"/>
      <protection locked="0"/>
    </xf>
    <xf numFmtId="4" fontId="6" fillId="6" borderId="18" xfId="5" applyNumberFormat="1" applyFont="1" applyFill="1" applyBorder="1" applyAlignment="1" applyProtection="1">
      <alignment horizontal="center" vertical="center"/>
      <protection locked="0"/>
    </xf>
    <xf numFmtId="4" fontId="6" fillId="6" borderId="108" xfId="5" applyNumberFormat="1" applyFont="1" applyFill="1" applyBorder="1" applyAlignment="1" applyProtection="1">
      <alignment horizontal="center" vertical="center"/>
      <protection locked="0"/>
    </xf>
    <xf numFmtId="4" fontId="6" fillId="9" borderId="60" xfId="5" applyNumberFormat="1" applyFont="1" applyFill="1" applyBorder="1" applyAlignment="1" applyProtection="1">
      <alignment horizontal="center" vertical="center" wrapText="1"/>
      <protection locked="0"/>
    </xf>
    <xf numFmtId="4" fontId="6" fillId="9" borderId="90" xfId="5" applyNumberFormat="1" applyFont="1" applyFill="1" applyBorder="1" applyAlignment="1" applyProtection="1">
      <alignment horizontal="center" vertical="center" wrapText="1"/>
      <protection locked="0"/>
    </xf>
    <xf numFmtId="0" fontId="25" fillId="0" borderId="90" xfId="5" applyFont="1" applyBorder="1" applyAlignment="1">
      <alignment horizontal="center" vertical="center" wrapText="1"/>
    </xf>
    <xf numFmtId="0" fontId="5" fillId="6" borderId="109" xfId="5" applyFont="1" applyFill="1" applyBorder="1" applyAlignment="1">
      <alignment horizontal="center" vertical="center"/>
    </xf>
    <xf numFmtId="0" fontId="5" fillId="6" borderId="39" xfId="5" applyFont="1" applyFill="1" applyBorder="1" applyAlignment="1">
      <alignment horizontal="center" vertical="center"/>
    </xf>
    <xf numFmtId="4" fontId="31" fillId="0" borderId="110" xfId="5" applyNumberFormat="1" applyFont="1" applyFill="1" applyBorder="1" applyAlignment="1" applyProtection="1">
      <alignment horizontal="left" vertical="center" indent="1"/>
      <protection locked="0"/>
    </xf>
    <xf numFmtId="4" fontId="31" fillId="0" borderId="104" xfId="5" applyNumberFormat="1" applyFont="1" applyFill="1" applyBorder="1" applyAlignment="1" applyProtection="1">
      <alignment horizontal="left" vertical="center" indent="1"/>
      <protection locked="0"/>
    </xf>
    <xf numFmtId="4" fontId="31" fillId="0" borderId="78" xfId="5" applyNumberFormat="1" applyFont="1" applyFill="1" applyBorder="1" applyAlignment="1" applyProtection="1">
      <alignment horizontal="left" vertical="center" indent="1"/>
      <protection locked="0"/>
    </xf>
    <xf numFmtId="4" fontId="8" fillId="0" borderId="110" xfId="5" applyNumberFormat="1" applyFont="1" applyFill="1" applyBorder="1" applyAlignment="1" applyProtection="1">
      <alignment vertical="center"/>
      <protection locked="0"/>
    </xf>
    <xf numFmtId="4" fontId="8" fillId="0" borderId="104" xfId="5" applyNumberFormat="1" applyFont="1" applyFill="1" applyBorder="1" applyAlignment="1" applyProtection="1">
      <alignment vertical="center"/>
      <protection locked="0"/>
    </xf>
    <xf numFmtId="4" fontId="8" fillId="0" borderId="78" xfId="5" applyNumberFormat="1" applyFont="1" applyFill="1" applyBorder="1" applyAlignment="1" applyProtection="1">
      <alignment vertical="center"/>
      <protection locked="0"/>
    </xf>
    <xf numFmtId="4" fontId="8" fillId="0" borderId="110" xfId="5" applyNumberFormat="1" applyFont="1" applyFill="1" applyBorder="1" applyAlignment="1" applyProtection="1">
      <alignment vertical="center" wrapText="1"/>
      <protection locked="0"/>
    </xf>
    <xf numFmtId="4" fontId="8" fillId="0" borderId="104" xfId="5" applyNumberFormat="1" applyFont="1" applyFill="1" applyBorder="1" applyAlignment="1" applyProtection="1">
      <alignment vertical="center" wrapText="1"/>
      <protection locked="0"/>
    </xf>
    <xf numFmtId="4" fontId="8" fillId="0" borderId="78" xfId="5" applyNumberFormat="1" applyFont="1" applyFill="1" applyBorder="1" applyAlignment="1" applyProtection="1">
      <alignment vertical="center" wrapText="1"/>
      <protection locked="0"/>
    </xf>
    <xf numFmtId="4" fontId="30" fillId="0" borderId="40" xfId="5" applyNumberFormat="1" applyFont="1" applyBorder="1" applyAlignment="1" applyProtection="1">
      <alignment horizontal="left" vertical="center" wrapText="1"/>
      <protection locked="0"/>
    </xf>
    <xf numFmtId="4" fontId="30" fillId="0" borderId="41" xfId="5" applyNumberFormat="1" applyFont="1" applyBorder="1" applyAlignment="1" applyProtection="1">
      <alignment horizontal="left" vertical="center" wrapText="1"/>
      <protection locked="0"/>
    </xf>
    <xf numFmtId="4" fontId="30" fillId="0" borderId="42" xfId="5" applyNumberFormat="1" applyFont="1" applyBorder="1" applyAlignment="1" applyProtection="1">
      <alignment horizontal="left" vertical="center" wrapText="1"/>
      <protection locked="0"/>
    </xf>
    <xf numFmtId="4" fontId="30" fillId="0" borderId="40" xfId="5" applyNumberFormat="1" applyFont="1" applyFill="1" applyBorder="1" applyAlignment="1" applyProtection="1">
      <alignment horizontal="left" vertical="center" wrapText="1"/>
      <protection locked="0"/>
    </xf>
    <xf numFmtId="4" fontId="30" fillId="0" borderId="41" xfId="5" applyNumberFormat="1" applyFont="1" applyFill="1" applyBorder="1" applyAlignment="1" applyProtection="1">
      <alignment horizontal="left" vertical="center" wrapText="1"/>
      <protection locked="0"/>
    </xf>
    <xf numFmtId="4" fontId="30" fillId="0" borderId="42" xfId="5" applyNumberFormat="1" applyFont="1" applyFill="1" applyBorder="1" applyAlignment="1" applyProtection="1">
      <alignment horizontal="left" vertical="center" wrapText="1"/>
      <protection locked="0"/>
    </xf>
    <xf numFmtId="4" fontId="8" fillId="0" borderId="82" xfId="5" applyNumberFormat="1" applyFont="1" applyFill="1" applyBorder="1" applyAlignment="1" applyProtection="1">
      <alignment vertical="center"/>
      <protection locked="0"/>
    </xf>
    <xf numFmtId="4" fontId="8" fillId="0" borderId="83" xfId="5" applyNumberFormat="1" applyFont="1" applyFill="1" applyBorder="1" applyAlignment="1" applyProtection="1">
      <alignment vertical="center"/>
      <protection locked="0"/>
    </xf>
    <xf numFmtId="4" fontId="8" fillId="0" borderId="77" xfId="5" applyNumberFormat="1" applyFont="1" applyFill="1" applyBorder="1" applyAlignment="1" applyProtection="1">
      <alignment vertical="center"/>
      <protection locked="0"/>
    </xf>
    <xf numFmtId="4" fontId="8" fillId="0" borderId="114" xfId="5" applyNumberFormat="1" applyFont="1" applyFill="1" applyBorder="1" applyAlignment="1" applyProtection="1">
      <alignment vertical="center" wrapText="1"/>
      <protection locked="0"/>
    </xf>
    <xf numFmtId="4" fontId="8" fillId="0" borderId="119" xfId="5" applyNumberFormat="1" applyFont="1" applyFill="1" applyBorder="1" applyAlignment="1" applyProtection="1">
      <alignment vertical="center" wrapText="1"/>
      <protection locked="0"/>
    </xf>
    <xf numFmtId="4" fontId="8" fillId="0" borderId="81" xfId="5" applyNumberFormat="1" applyFont="1" applyFill="1" applyBorder="1" applyAlignment="1" applyProtection="1">
      <alignment vertical="center" wrapText="1"/>
      <protection locked="0"/>
    </xf>
    <xf numFmtId="4" fontId="30" fillId="0" borderId="40" xfId="5" applyNumberFormat="1" applyFont="1" applyFill="1" applyBorder="1" applyAlignment="1" applyProtection="1">
      <alignment vertical="center" wrapText="1"/>
      <protection locked="0"/>
    </xf>
    <xf numFmtId="4" fontId="30" fillId="0" borderId="41" xfId="5" applyNumberFormat="1" applyFont="1" applyFill="1" applyBorder="1" applyAlignment="1" applyProtection="1">
      <alignment vertical="center" wrapText="1"/>
      <protection locked="0"/>
    </xf>
    <xf numFmtId="4" fontId="30" fillId="0" borderId="42" xfId="5" applyNumberFormat="1" applyFont="1" applyFill="1" applyBorder="1" applyAlignment="1" applyProtection="1">
      <alignment vertical="center" wrapText="1"/>
      <protection locked="0"/>
    </xf>
    <xf numFmtId="4" fontId="30" fillId="6" borderId="40" xfId="5" applyNumberFormat="1" applyFont="1" applyFill="1" applyBorder="1" applyAlignment="1" applyProtection="1">
      <alignment horizontal="center" vertical="center"/>
      <protection locked="0"/>
    </xf>
    <xf numFmtId="4" fontId="30" fillId="6" borderId="41" xfId="5" applyNumberFormat="1" applyFont="1" applyFill="1" applyBorder="1" applyAlignment="1" applyProtection="1">
      <alignment horizontal="center" vertical="center"/>
      <protection locked="0"/>
    </xf>
    <xf numFmtId="4" fontId="30" fillId="6" borderId="42" xfId="5" applyNumberFormat="1" applyFont="1" applyFill="1" applyBorder="1" applyAlignment="1" applyProtection="1">
      <alignment horizontal="center" vertical="center"/>
      <protection locked="0"/>
    </xf>
    <xf numFmtId="0" fontId="25" fillId="0" borderId="0" xfId="5" applyFont="1" applyAlignment="1">
      <alignment vertical="center"/>
    </xf>
    <xf numFmtId="4" fontId="10" fillId="6" borderId="40" xfId="5" applyNumberFormat="1" applyFont="1" applyFill="1" applyBorder="1" applyAlignment="1">
      <alignment horizontal="left" vertical="center" wrapText="1"/>
    </xf>
    <xf numFmtId="0" fontId="25" fillId="0" borderId="41" xfId="5" applyFont="1" applyBorder="1" applyAlignment="1">
      <alignment horizontal="left" vertical="center" wrapText="1"/>
    </xf>
    <xf numFmtId="0" fontId="25" fillId="0" borderId="41" xfId="5" applyFont="1" applyBorder="1" applyAlignment="1">
      <alignment vertical="center"/>
    </xf>
    <xf numFmtId="0" fontId="25" fillId="0" borderId="42" xfId="5" applyFont="1" applyBorder="1" applyAlignment="1">
      <alignment vertical="center"/>
    </xf>
    <xf numFmtId="4" fontId="10" fillId="6" borderId="39" xfId="5" applyNumberFormat="1" applyFont="1" applyFill="1" applyBorder="1" applyAlignment="1">
      <alignment horizontal="center" vertical="center"/>
    </xf>
    <xf numFmtId="4" fontId="10" fillId="6" borderId="40" xfId="5" applyNumberFormat="1" applyFont="1" applyFill="1" applyBorder="1" applyAlignment="1">
      <alignment horizontal="center" vertical="center"/>
    </xf>
    <xf numFmtId="4" fontId="10" fillId="6" borderId="42" xfId="5" applyNumberFormat="1" applyFont="1" applyFill="1" applyBorder="1" applyAlignment="1">
      <alignment horizontal="center" vertical="center"/>
    </xf>
    <xf numFmtId="4" fontId="25" fillId="0" borderId="40" xfId="5" applyNumberFormat="1" applyFont="1" applyBorder="1" applyAlignment="1">
      <alignment horizontal="right" vertical="center"/>
    </xf>
    <xf numFmtId="4" fontId="25" fillId="0" borderId="42" xfId="5" applyNumberFormat="1" applyFont="1" applyBorder="1" applyAlignment="1">
      <alignment horizontal="right" vertical="center"/>
    </xf>
    <xf numFmtId="4" fontId="25" fillId="0" borderId="109" xfId="5" applyNumberFormat="1" applyFont="1" applyBorder="1" applyAlignment="1">
      <alignment horizontal="right" vertical="center"/>
    </xf>
    <xf numFmtId="4" fontId="25" fillId="0" borderId="39" xfId="5" applyNumberFormat="1" applyFont="1" applyBorder="1" applyAlignment="1">
      <alignment horizontal="right" vertical="center"/>
    </xf>
    <xf numFmtId="4" fontId="6" fillId="9" borderId="40" xfId="5" applyNumberFormat="1" applyFont="1" applyFill="1" applyBorder="1" applyAlignment="1">
      <alignment horizontal="center" vertical="center" wrapText="1"/>
    </xf>
    <xf numFmtId="4" fontId="6" fillId="9" borderId="42" xfId="5" applyNumberFormat="1" applyFont="1" applyFill="1" applyBorder="1" applyAlignment="1">
      <alignment horizontal="center" vertical="center" wrapText="1"/>
    </xf>
    <xf numFmtId="4" fontId="25" fillId="0" borderId="82" xfId="5" applyNumberFormat="1" applyFont="1" applyFill="1" applyBorder="1" applyAlignment="1">
      <alignment vertical="center" wrapText="1"/>
    </xf>
    <xf numFmtId="4" fontId="25" fillId="0" borderId="110" xfId="5" applyNumberFormat="1" applyFont="1" applyFill="1" applyBorder="1" applyAlignment="1">
      <alignment vertical="center" wrapText="1"/>
    </xf>
    <xf numFmtId="4" fontId="25" fillId="0" borderId="118" xfId="5" applyNumberFormat="1" applyFont="1" applyFill="1" applyBorder="1" applyAlignment="1">
      <alignment vertical="center" wrapText="1"/>
    </xf>
    <xf numFmtId="4" fontId="25" fillId="0" borderId="36" xfId="5" applyNumberFormat="1" applyFont="1" applyFill="1" applyBorder="1" applyAlignment="1">
      <alignment vertical="center" wrapText="1"/>
    </xf>
    <xf numFmtId="4" fontId="8" fillId="0" borderId="111" xfId="5" applyNumberFormat="1" applyFont="1" applyFill="1" applyBorder="1" applyAlignment="1">
      <alignment vertical="center" wrapText="1"/>
    </xf>
    <xf numFmtId="4" fontId="8" fillId="0" borderId="88" xfId="5" applyNumberFormat="1" applyFont="1" applyFill="1" applyBorder="1" applyAlignment="1">
      <alignment vertical="center" wrapText="1"/>
    </xf>
    <xf numFmtId="4" fontId="8" fillId="0" borderId="114" xfId="5" applyNumberFormat="1" applyFont="1" applyFill="1" applyBorder="1" applyAlignment="1">
      <alignment vertical="center" wrapText="1"/>
    </xf>
    <xf numFmtId="4" fontId="8" fillId="0" borderId="81" xfId="5" applyNumberFormat="1" applyFont="1" applyFill="1" applyBorder="1" applyAlignment="1">
      <alignment vertical="center" wrapText="1"/>
    </xf>
    <xf numFmtId="4" fontId="10" fillId="0" borderId="114" xfId="5" applyNumberFormat="1" applyFont="1" applyBorder="1" applyAlignment="1" applyProtection="1">
      <alignment horizontal="left" vertical="center" wrapText="1"/>
      <protection locked="0"/>
    </xf>
    <xf numFmtId="4" fontId="10" fillId="0" borderId="81" xfId="5" applyNumberFormat="1" applyFont="1" applyBorder="1" applyAlignment="1" applyProtection="1">
      <alignment horizontal="left" vertical="center" wrapText="1"/>
      <protection locked="0"/>
    </xf>
    <xf numFmtId="4" fontId="6" fillId="9" borderId="40" xfId="5" applyNumberFormat="1" applyFont="1" applyFill="1" applyBorder="1" applyAlignment="1" applyProtection="1">
      <alignment horizontal="justify" vertical="center" wrapText="1"/>
      <protection locked="0"/>
    </xf>
    <xf numFmtId="4" fontId="6" fillId="9" borderId="42" xfId="5" applyNumberFormat="1" applyFont="1" applyFill="1" applyBorder="1" applyAlignment="1" applyProtection="1">
      <alignment horizontal="justify" vertical="center" wrapText="1"/>
      <protection locked="0"/>
    </xf>
    <xf numFmtId="4" fontId="10" fillId="0" borderId="40" xfId="5" applyNumberFormat="1" applyFont="1" applyFill="1" applyBorder="1" applyAlignment="1">
      <alignment horizontal="center" vertical="center"/>
    </xf>
    <xf numFmtId="4" fontId="10" fillId="0" borderId="42" xfId="5" applyNumberFormat="1" applyFont="1" applyFill="1" applyBorder="1" applyAlignment="1">
      <alignment horizontal="center" vertical="center"/>
    </xf>
    <xf numFmtId="4" fontId="10" fillId="0" borderId="40" xfId="5" applyNumberFormat="1" applyFont="1" applyBorder="1" applyAlignment="1">
      <alignment horizontal="center" vertical="center"/>
    </xf>
    <xf numFmtId="4" fontId="10" fillId="0" borderId="42" xfId="5" applyNumberFormat="1" applyFont="1" applyBorder="1" applyAlignment="1">
      <alignment horizontal="center" vertical="center"/>
    </xf>
    <xf numFmtId="4" fontId="13" fillId="0" borderId="0" xfId="5" applyNumberFormat="1" applyFont="1" applyFill="1" applyBorder="1" applyAlignment="1">
      <alignment horizontal="left" vertical="center" wrapText="1"/>
    </xf>
    <xf numFmtId="4" fontId="5" fillId="0" borderId="0" xfId="5" applyNumberFormat="1" applyFont="1" applyFill="1" applyBorder="1" applyAlignment="1">
      <alignment horizontal="center" vertical="center" wrapText="1"/>
    </xf>
    <xf numFmtId="4" fontId="31" fillId="0" borderId="110" xfId="5" applyNumberFormat="1" applyFont="1" applyFill="1" applyBorder="1" applyAlignment="1" applyProtection="1">
      <alignment horizontal="left" vertical="center" wrapText="1"/>
      <protection locked="0"/>
    </xf>
    <xf numFmtId="4" fontId="31" fillId="0" borderId="78" xfId="5" applyNumberFormat="1" applyFont="1" applyFill="1" applyBorder="1" applyAlignment="1" applyProtection="1">
      <alignment horizontal="left" vertical="center" wrapText="1"/>
      <protection locked="0"/>
    </xf>
    <xf numFmtId="4" fontId="8" fillId="0" borderId="110" xfId="5" applyNumberFormat="1" applyFont="1" applyBorder="1" applyAlignment="1" applyProtection="1">
      <alignment horizontal="left" vertical="center" wrapText="1"/>
      <protection locked="0"/>
    </xf>
    <xf numFmtId="4" fontId="8" fillId="0" borderId="78" xfId="5" applyNumberFormat="1" applyFont="1" applyBorder="1" applyAlignment="1" applyProtection="1">
      <alignment horizontal="left" vertical="center" wrapText="1"/>
      <protection locked="0"/>
    </xf>
    <xf numFmtId="4" fontId="6" fillId="9" borderId="40" xfId="5" applyNumberFormat="1" applyFont="1" applyFill="1" applyBorder="1" applyAlignment="1" applyProtection="1">
      <alignment horizontal="center" vertical="center" wrapText="1"/>
      <protection locked="0"/>
    </xf>
    <xf numFmtId="4" fontId="6" fillId="9" borderId="42" xfId="5" applyNumberFormat="1" applyFont="1" applyFill="1" applyBorder="1" applyAlignment="1" applyProtection="1">
      <alignment horizontal="center" vertical="center" wrapText="1"/>
      <protection locked="0"/>
    </xf>
    <xf numFmtId="4" fontId="10" fillId="0" borderId="82" xfId="5" applyNumberFormat="1" applyFont="1" applyBorder="1" applyAlignment="1" applyProtection="1">
      <alignment horizontal="left" vertical="center" wrapText="1"/>
      <protection locked="0"/>
    </xf>
    <xf numFmtId="4" fontId="10" fillId="0" borderId="77" xfId="5" applyNumberFormat="1" applyFont="1" applyBorder="1" applyAlignment="1" applyProtection="1">
      <alignment horizontal="left" vertical="center" wrapText="1"/>
      <protection locked="0"/>
    </xf>
    <xf numFmtId="4" fontId="10" fillId="0" borderId="110" xfId="5" applyNumberFormat="1" applyFont="1" applyBorder="1" applyAlignment="1" applyProtection="1">
      <alignment horizontal="left" vertical="center" wrapText="1"/>
      <protection locked="0"/>
    </xf>
    <xf numFmtId="4" fontId="10" fillId="0" borderId="78" xfId="5" applyNumberFormat="1" applyFont="1" applyBorder="1" applyAlignment="1" applyProtection="1">
      <alignment horizontal="left" vertical="center" wrapText="1"/>
      <protection locked="0"/>
    </xf>
    <xf numFmtId="4" fontId="10" fillId="0" borderId="110" xfId="5" applyNumberFormat="1" applyFont="1" applyFill="1" applyBorder="1" applyAlignment="1" applyProtection="1">
      <alignment horizontal="left" vertical="center" wrapText="1"/>
      <protection locked="0"/>
    </xf>
    <xf numFmtId="4" fontId="10" fillId="0" borderId="78" xfId="5" applyNumberFormat="1" applyFont="1" applyFill="1" applyBorder="1" applyAlignment="1" applyProtection="1">
      <alignment horizontal="left" vertical="center" wrapText="1"/>
      <protection locked="0"/>
    </xf>
    <xf numFmtId="4" fontId="13" fillId="0" borderId="0" xfId="5" applyNumberFormat="1" applyFont="1" applyFill="1" applyAlignment="1" applyProtection="1">
      <alignment horizontal="left" vertical="center" wrapText="1"/>
      <protection locked="0"/>
    </xf>
    <xf numFmtId="4" fontId="10" fillId="6" borderId="60" xfId="5" applyNumberFormat="1" applyFont="1" applyFill="1" applyBorder="1" applyAlignment="1" applyProtection="1">
      <alignment horizontal="center" vertical="center" wrapText="1"/>
      <protection locked="0"/>
    </xf>
    <xf numFmtId="4" fontId="10" fillId="6" borderId="90" xfId="5" applyNumberFormat="1" applyFont="1" applyFill="1" applyBorder="1" applyAlignment="1" applyProtection="1">
      <alignment horizontal="center" vertical="center" wrapText="1"/>
      <protection locked="0"/>
    </xf>
    <xf numFmtId="4" fontId="10" fillId="6" borderId="40" xfId="5" applyNumberFormat="1" applyFont="1" applyFill="1" applyBorder="1" applyAlignment="1" applyProtection="1">
      <alignment horizontal="center" vertical="center" wrapText="1"/>
      <protection locked="0"/>
    </xf>
    <xf numFmtId="4" fontId="10" fillId="6" borderId="41" xfId="5" applyNumberFormat="1" applyFont="1" applyFill="1" applyBorder="1" applyAlignment="1" applyProtection="1">
      <alignment horizontal="center" vertical="center" wrapText="1"/>
      <protection locked="0"/>
    </xf>
    <xf numFmtId="4" fontId="10" fillId="6" borderId="42" xfId="5" applyNumberFormat="1" applyFont="1" applyFill="1" applyBorder="1" applyAlignment="1" applyProtection="1">
      <alignment horizontal="center" vertical="center" wrapText="1"/>
      <protection locked="0"/>
    </xf>
    <xf numFmtId="0" fontId="25" fillId="0" borderId="41" xfId="5" applyFont="1" applyBorder="1" applyAlignment="1">
      <alignment horizontal="center" vertical="center" wrapText="1"/>
    </xf>
    <xf numFmtId="0" fontId="25" fillId="0" borderId="42" xfId="5" applyFont="1" applyBorder="1" applyAlignment="1">
      <alignment horizontal="center" vertical="center" wrapText="1"/>
    </xf>
    <xf numFmtId="0" fontId="25" fillId="0" borderId="0" xfId="5" applyFont="1" applyAlignment="1">
      <alignment horizontal="left" vertical="center" wrapText="1"/>
    </xf>
    <xf numFmtId="4" fontId="13" fillId="0" borderId="0" xfId="5" applyNumberFormat="1" applyFont="1" applyFill="1" applyAlignment="1">
      <alignment horizontal="left" vertical="center" wrapText="1"/>
    </xf>
    <xf numFmtId="0" fontId="25" fillId="0" borderId="0" xfId="5" applyFont="1" applyAlignment="1">
      <alignment horizontal="left" vertical="center"/>
    </xf>
    <xf numFmtId="0" fontId="25" fillId="0" borderId="42" xfId="5" applyFont="1" applyBorder="1" applyAlignment="1">
      <alignment vertical="center" wrapText="1"/>
    </xf>
    <xf numFmtId="0" fontId="25" fillId="0" borderId="0" xfId="5" applyFont="1" applyBorder="1" applyAlignment="1">
      <alignment wrapText="1"/>
    </xf>
    <xf numFmtId="4" fontId="29" fillId="0" borderId="110" xfId="5" applyNumberFormat="1" applyFont="1" applyFill="1" applyBorder="1" applyAlignment="1" applyProtection="1">
      <alignment horizontal="left" vertical="center"/>
      <protection locked="0"/>
    </xf>
    <xf numFmtId="4" fontId="29" fillId="0" borderId="78" xfId="5" applyNumberFormat="1" applyFont="1" applyFill="1" applyBorder="1" applyAlignment="1" applyProtection="1">
      <alignment horizontal="left" vertical="center"/>
      <protection locked="0"/>
    </xf>
    <xf numFmtId="4" fontId="29" fillId="0" borderId="114" xfId="5" applyNumberFormat="1" applyFont="1" applyFill="1" applyBorder="1" applyAlignment="1" applyProtection="1">
      <alignment horizontal="left" vertical="center" wrapText="1"/>
      <protection locked="0"/>
    </xf>
    <xf numFmtId="4" fontId="29" fillId="0" borderId="81" xfId="5" applyNumberFormat="1" applyFont="1" applyFill="1" applyBorder="1" applyAlignment="1" applyProtection="1">
      <alignment horizontal="left" vertical="center" wrapText="1"/>
      <protection locked="0"/>
    </xf>
    <xf numFmtId="4" fontId="10" fillId="6" borderId="40" xfId="5" applyNumberFormat="1" applyFont="1" applyFill="1" applyBorder="1" applyAlignment="1" applyProtection="1">
      <alignment vertical="center"/>
      <protection locked="0"/>
    </xf>
    <xf numFmtId="4" fontId="10" fillId="6" borderId="42" xfId="5" applyNumberFormat="1" applyFont="1" applyFill="1" applyBorder="1" applyAlignment="1" applyProtection="1">
      <alignment vertical="center"/>
      <protection locked="0"/>
    </xf>
    <xf numFmtId="4" fontId="10" fillId="6" borderId="40" xfId="5" applyNumberFormat="1" applyFont="1" applyFill="1" applyBorder="1" applyAlignment="1">
      <alignment horizontal="left" vertical="center"/>
    </xf>
    <xf numFmtId="4" fontId="10" fillId="6" borderId="42" xfId="5" applyNumberFormat="1" applyFont="1" applyFill="1" applyBorder="1" applyAlignment="1">
      <alignment horizontal="left" vertical="center"/>
    </xf>
    <xf numFmtId="4" fontId="25" fillId="0" borderId="110" xfId="5" applyNumberFormat="1" applyFont="1" applyBorder="1" applyAlignment="1" applyProtection="1">
      <alignment horizontal="justify" vertical="center"/>
      <protection locked="0"/>
    </xf>
    <xf numFmtId="4" fontId="25" fillId="0" borderId="78" xfId="5" applyNumberFormat="1" applyFont="1" applyBorder="1" applyAlignment="1" applyProtection="1">
      <alignment horizontal="justify" vertical="center"/>
      <protection locked="0"/>
    </xf>
    <xf numFmtId="4" fontId="10" fillId="0" borderId="82" xfId="5" applyNumberFormat="1" applyFont="1" applyFill="1" applyBorder="1" applyAlignment="1" applyProtection="1">
      <alignment vertical="center"/>
      <protection locked="0"/>
    </xf>
    <xf numFmtId="4" fontId="10" fillId="0" borderId="77" xfId="5" applyNumberFormat="1" applyFont="1" applyFill="1" applyBorder="1" applyAlignment="1" applyProtection="1">
      <alignment vertical="center"/>
      <protection locked="0"/>
    </xf>
    <xf numFmtId="4" fontId="25" fillId="0" borderId="114" xfId="5" applyNumberFormat="1" applyFont="1" applyFill="1" applyBorder="1" applyAlignment="1" applyProtection="1">
      <alignment horizontal="left" vertical="center" wrapText="1"/>
      <protection locked="0"/>
    </xf>
    <xf numFmtId="4" fontId="25" fillId="0" borderId="81" xfId="5" applyNumberFormat="1" applyFont="1" applyFill="1" applyBorder="1" applyAlignment="1" applyProtection="1">
      <alignment horizontal="left" vertical="center" wrapText="1"/>
      <protection locked="0"/>
    </xf>
    <xf numFmtId="4" fontId="13" fillId="0" borderId="0" xfId="5" applyNumberFormat="1" applyFont="1" applyFill="1" applyAlignment="1" applyProtection="1">
      <alignment horizontal="left" vertical="center"/>
      <protection locked="0"/>
    </xf>
    <xf numFmtId="4" fontId="25" fillId="0" borderId="82" xfId="5" applyNumberFormat="1" applyFont="1" applyFill="1" applyBorder="1" applyAlignment="1" applyProtection="1">
      <alignment horizontal="left" vertical="center" wrapText="1"/>
      <protection locked="0"/>
    </xf>
    <xf numFmtId="4" fontId="25" fillId="0" borderId="77" xfId="5" applyNumberFormat="1" applyFont="1" applyFill="1" applyBorder="1" applyAlignment="1" applyProtection="1">
      <alignment horizontal="left" vertical="center" wrapText="1"/>
      <protection locked="0"/>
    </xf>
    <xf numFmtId="4" fontId="25" fillId="0" borderId="114" xfId="5" applyNumberFormat="1" applyFont="1" applyBorder="1" applyAlignment="1" applyProtection="1">
      <alignment horizontal="left" vertical="center"/>
      <protection locked="0"/>
    </xf>
    <xf numFmtId="4" fontId="25" fillId="0" borderId="81" xfId="5" applyNumberFormat="1" applyFont="1" applyBorder="1" applyAlignment="1" applyProtection="1">
      <alignment horizontal="left" vertical="center"/>
      <protection locked="0"/>
    </xf>
    <xf numFmtId="4" fontId="25" fillId="0" borderId="0" xfId="5" applyNumberFormat="1" applyFont="1" applyAlignment="1">
      <alignment vertical="center"/>
    </xf>
    <xf numFmtId="4" fontId="32" fillId="0" borderId="0" xfId="5" applyNumberFormat="1" applyFont="1" applyFill="1" applyAlignment="1">
      <alignment horizontal="left" vertical="center" wrapText="1"/>
    </xf>
    <xf numFmtId="0" fontId="25" fillId="0" borderId="0" xfId="5" applyFont="1" applyFill="1" applyAlignment="1">
      <alignment horizontal="left" vertical="center" wrapText="1"/>
    </xf>
    <xf numFmtId="4" fontId="13" fillId="0" borderId="0" xfId="5" applyNumberFormat="1" applyFont="1" applyFill="1" applyBorder="1" applyAlignment="1" applyProtection="1">
      <alignment horizontal="left" vertical="center"/>
      <protection locked="0"/>
    </xf>
    <xf numFmtId="4" fontId="10" fillId="6" borderId="40" xfId="5" applyNumberFormat="1" applyFont="1" applyFill="1" applyBorder="1" applyAlignment="1" applyProtection="1">
      <alignment vertical="center" wrapText="1"/>
      <protection locked="0"/>
    </xf>
    <xf numFmtId="4" fontId="29" fillId="0" borderId="110" xfId="5" applyNumberFormat="1" applyFont="1" applyFill="1" applyBorder="1" applyAlignment="1">
      <alignment horizontal="left" vertical="center" wrapText="1"/>
    </xf>
    <xf numFmtId="0" fontId="25" fillId="0" borderId="85" xfId="5" applyFont="1" applyBorder="1" applyAlignment="1">
      <alignment vertical="center"/>
    </xf>
    <xf numFmtId="4" fontId="29" fillId="0" borderId="110" xfId="5" applyNumberFormat="1" applyFont="1" applyFill="1" applyBorder="1" applyAlignment="1">
      <alignment horizontal="left" vertical="center"/>
    </xf>
    <xf numFmtId="4" fontId="27" fillId="0" borderId="114" xfId="5" applyNumberFormat="1" applyFont="1" applyFill="1" applyBorder="1" applyAlignment="1" applyProtection="1">
      <alignment vertical="center" wrapText="1"/>
      <protection locked="0"/>
    </xf>
    <xf numFmtId="0" fontId="25" fillId="0" borderId="115" xfId="5" applyFont="1" applyBorder="1" applyAlignment="1">
      <alignment vertical="center"/>
    </xf>
    <xf numFmtId="0" fontId="25" fillId="0" borderId="42" xfId="5" applyFont="1" applyFill="1" applyBorder="1" applyAlignment="1">
      <alignment vertical="center"/>
    </xf>
    <xf numFmtId="4" fontId="29" fillId="0" borderId="82" xfId="5" applyNumberFormat="1" applyFont="1" applyFill="1" applyBorder="1" applyAlignment="1" applyProtection="1">
      <alignment horizontal="left" vertical="center" wrapText="1"/>
      <protection locked="0"/>
    </xf>
    <xf numFmtId="0" fontId="25" fillId="0" borderId="112" xfId="5" applyFont="1" applyBorder="1" applyAlignment="1">
      <alignment vertical="center"/>
    </xf>
    <xf numFmtId="4" fontId="29" fillId="0" borderId="110" xfId="5" applyNumberFormat="1" applyFont="1" applyFill="1" applyBorder="1" applyAlignment="1" applyProtection="1">
      <alignment horizontal="left" vertical="center" wrapText="1"/>
      <protection locked="0"/>
    </xf>
    <xf numFmtId="4" fontId="10" fillId="0" borderId="110" xfId="5" applyNumberFormat="1" applyFont="1" applyBorder="1" applyAlignment="1" applyProtection="1">
      <alignment horizontal="justify" vertical="center"/>
      <protection locked="0"/>
    </xf>
    <xf numFmtId="4" fontId="10" fillId="0" borderId="78" xfId="5" applyNumberFormat="1" applyFont="1" applyBorder="1" applyAlignment="1" applyProtection="1">
      <alignment horizontal="justify" vertical="center"/>
      <protection locked="0"/>
    </xf>
    <xf numFmtId="4" fontId="10" fillId="0" borderId="114" xfId="5" applyNumberFormat="1" applyFont="1" applyBorder="1" applyAlignment="1" applyProtection="1">
      <alignment horizontal="justify" vertical="center"/>
      <protection locked="0"/>
    </xf>
    <xf numFmtId="4" fontId="10" fillId="0" borderId="81" xfId="5" applyNumberFormat="1" applyFont="1" applyBorder="1" applyAlignment="1" applyProtection="1">
      <alignment horizontal="justify" vertical="center"/>
      <protection locked="0"/>
    </xf>
    <xf numFmtId="4" fontId="10" fillId="9" borderId="40" xfId="5" applyNumberFormat="1" applyFont="1" applyFill="1" applyBorder="1" applyAlignment="1" applyProtection="1">
      <alignment horizontal="justify" vertical="center"/>
      <protection locked="0"/>
    </xf>
    <xf numFmtId="4" fontId="10" fillId="9" borderId="42" xfId="5" applyNumberFormat="1" applyFont="1" applyFill="1" applyBorder="1" applyAlignment="1" applyProtection="1">
      <alignment horizontal="justify" vertical="center"/>
      <protection locked="0"/>
    </xf>
    <xf numFmtId="4" fontId="10" fillId="9" borderId="40" xfId="5" applyNumberFormat="1" applyFont="1" applyFill="1" applyBorder="1" applyAlignment="1" applyProtection="1">
      <alignment horizontal="left" vertical="center" wrapText="1"/>
      <protection locked="0"/>
    </xf>
    <xf numFmtId="0" fontId="25" fillId="0" borderId="42" xfId="5" applyFont="1" applyBorder="1" applyAlignment="1">
      <alignment horizontal="left" vertical="center"/>
    </xf>
    <xf numFmtId="4" fontId="10" fillId="0" borderId="82" xfId="5" applyNumberFormat="1" applyFont="1" applyBorder="1" applyAlignment="1" applyProtection="1">
      <alignment horizontal="justify" vertical="center"/>
      <protection locked="0"/>
    </xf>
    <xf numFmtId="4" fontId="10" fillId="0" borderId="77" xfId="5" applyNumberFormat="1" applyFont="1" applyBorder="1" applyAlignment="1" applyProtection="1">
      <alignment horizontal="justify" vertical="center"/>
      <protection locked="0"/>
    </xf>
    <xf numFmtId="4" fontId="29" fillId="0" borderId="110" xfId="5" applyNumberFormat="1" applyFont="1" applyBorder="1" applyAlignment="1" applyProtection="1">
      <alignment horizontal="justify" vertical="center"/>
      <protection locked="0"/>
    </xf>
    <xf numFmtId="4" fontId="29" fillId="0" borderId="78" xfId="5" applyNumberFormat="1" applyFont="1" applyBorder="1" applyAlignment="1" applyProtection="1">
      <alignment horizontal="justify" vertical="center"/>
      <protection locked="0"/>
    </xf>
    <xf numFmtId="4" fontId="10" fillId="0" borderId="118" xfId="5" applyNumberFormat="1" applyFont="1" applyBorder="1" applyAlignment="1" applyProtection="1">
      <alignment horizontal="justify" vertical="center"/>
      <protection locked="0"/>
    </xf>
    <xf numFmtId="4" fontId="10" fillId="0" borderId="36" xfId="5" applyNumberFormat="1" applyFont="1" applyBorder="1" applyAlignment="1" applyProtection="1">
      <alignment horizontal="justify" vertical="center"/>
      <protection locked="0"/>
    </xf>
    <xf numFmtId="0" fontId="25" fillId="0" borderId="0" xfId="5" applyFont="1" applyFill="1" applyAlignment="1">
      <alignment vertical="center"/>
    </xf>
    <xf numFmtId="4" fontId="25" fillId="0" borderId="82" xfId="5" applyNumberFormat="1" applyFont="1" applyFill="1" applyBorder="1" applyAlignment="1">
      <alignment horizontal="left" vertical="center" wrapText="1"/>
    </xf>
    <xf numFmtId="4" fontId="25" fillId="0" borderId="77" xfId="5" applyNumberFormat="1" applyFont="1" applyFill="1" applyBorder="1" applyAlignment="1">
      <alignment horizontal="left" vertical="center" wrapText="1"/>
    </xf>
    <xf numFmtId="4" fontId="25" fillId="0" borderId="114" xfId="5" applyNumberFormat="1" applyFont="1" applyFill="1" applyBorder="1" applyAlignment="1">
      <alignment horizontal="left" vertical="center" wrapText="1"/>
    </xf>
    <xf numFmtId="4" fontId="10" fillId="9" borderId="42" xfId="5" applyNumberFormat="1" applyFont="1" applyFill="1" applyBorder="1" applyAlignment="1">
      <alignment horizontal="left" vertical="center" wrapText="1"/>
    </xf>
    <xf numFmtId="4" fontId="25" fillId="0" borderId="114" xfId="5" applyNumberFormat="1" applyFont="1" applyBorder="1" applyAlignment="1" applyProtection="1">
      <alignment vertical="center" wrapText="1"/>
      <protection locked="0"/>
    </xf>
    <xf numFmtId="4" fontId="25" fillId="0" borderId="81" xfId="5" applyNumberFormat="1" applyFont="1" applyBorder="1" applyAlignment="1" applyProtection="1">
      <alignment vertical="center" wrapText="1"/>
      <protection locked="0"/>
    </xf>
    <xf numFmtId="4" fontId="10" fillId="9" borderId="42" xfId="5" applyNumberFormat="1" applyFont="1" applyFill="1" applyBorder="1" applyAlignment="1" applyProtection="1">
      <alignment vertical="center" wrapText="1"/>
      <protection locked="0"/>
    </xf>
    <xf numFmtId="4" fontId="25" fillId="0" borderId="82" xfId="5" applyNumberFormat="1" applyFont="1" applyBorder="1" applyAlignment="1" applyProtection="1">
      <alignment vertical="center" wrapText="1"/>
      <protection locked="0"/>
    </xf>
    <xf numFmtId="4" fontId="25" fillId="0" borderId="77" xfId="5" applyNumberFormat="1" applyFont="1" applyBorder="1" applyAlignment="1" applyProtection="1">
      <alignment vertical="center" wrapText="1"/>
      <protection locked="0"/>
    </xf>
    <xf numFmtId="4" fontId="25" fillId="0" borderId="110" xfId="5" applyNumberFormat="1" applyFont="1" applyBorder="1" applyAlignment="1" applyProtection="1">
      <alignment vertical="center" wrapText="1"/>
      <protection locked="0"/>
    </xf>
    <xf numFmtId="4" fontId="25" fillId="0" borderId="78" xfId="5" applyNumberFormat="1" applyFont="1" applyBorder="1" applyAlignment="1" applyProtection="1">
      <alignment vertical="center" wrapText="1"/>
      <protection locked="0"/>
    </xf>
    <xf numFmtId="0" fontId="25" fillId="0" borderId="117" xfId="5" applyFont="1" applyBorder="1" applyAlignment="1">
      <alignment vertical="center"/>
    </xf>
    <xf numFmtId="4" fontId="10" fillId="0" borderId="114" xfId="5" applyNumberFormat="1" applyFont="1" applyFill="1" applyBorder="1" applyAlignment="1" applyProtection="1">
      <alignment vertical="center" wrapText="1"/>
      <protection locked="0"/>
    </xf>
    <xf numFmtId="4" fontId="10" fillId="6" borderId="82" xfId="5" applyNumberFormat="1" applyFont="1" applyFill="1" applyBorder="1" applyAlignment="1" applyProtection="1">
      <alignment vertical="center" wrapText="1"/>
      <protection locked="0"/>
    </xf>
    <xf numFmtId="0" fontId="25" fillId="0" borderId="42" xfId="5" applyFont="1" applyBorder="1" applyAlignment="1">
      <alignment horizontal="center" vertical="center"/>
    </xf>
    <xf numFmtId="4" fontId="25" fillId="0" borderId="83" xfId="5" applyNumberFormat="1" applyFont="1" applyFill="1" applyBorder="1" applyAlignment="1" applyProtection="1">
      <alignment horizontal="left" vertical="center" wrapText="1"/>
      <protection locked="0"/>
    </xf>
    <xf numFmtId="0" fontId="25" fillId="0" borderId="104" xfId="5" applyFont="1" applyFill="1" applyBorder="1" applyAlignment="1">
      <alignment horizontal="left" vertical="center" wrapText="1"/>
    </xf>
    <xf numFmtId="0" fontId="25" fillId="0" borderId="78" xfId="5" applyFont="1" applyFill="1" applyBorder="1" applyAlignment="1">
      <alignment horizontal="left" vertical="center" wrapText="1"/>
    </xf>
    <xf numFmtId="4" fontId="25" fillId="0" borderId="111" xfId="5" applyNumberFormat="1" applyFont="1" applyFill="1" applyBorder="1" applyAlignment="1" applyProtection="1">
      <alignment horizontal="left" vertical="center" wrapText="1"/>
      <protection locked="0"/>
    </xf>
    <xf numFmtId="4" fontId="25" fillId="0" borderId="26" xfId="5" applyNumberFormat="1" applyFont="1" applyFill="1" applyBorder="1" applyAlignment="1" applyProtection="1">
      <alignment horizontal="left" vertical="center" wrapText="1"/>
      <protection locked="0"/>
    </xf>
    <xf numFmtId="4" fontId="25" fillId="0" borderId="88" xfId="5" applyNumberFormat="1" applyFont="1" applyFill="1" applyBorder="1" applyAlignment="1" applyProtection="1">
      <alignment horizontal="left" vertical="center" wrapText="1"/>
      <protection locked="0"/>
    </xf>
    <xf numFmtId="165" fontId="10" fillId="6" borderId="40" xfId="9" applyFont="1" applyFill="1" applyBorder="1" applyAlignment="1" applyProtection="1">
      <alignment horizontal="left" vertical="center" wrapText="1"/>
      <protection locked="0"/>
    </xf>
    <xf numFmtId="165" fontId="10" fillId="6" borderId="41" xfId="9" applyFont="1" applyFill="1" applyBorder="1" applyAlignment="1" applyProtection="1">
      <alignment horizontal="left" vertical="center" wrapText="1"/>
      <protection locked="0"/>
    </xf>
    <xf numFmtId="165" fontId="10" fillId="6" borderId="42" xfId="9" applyFont="1" applyFill="1" applyBorder="1" applyAlignment="1" applyProtection="1">
      <alignment horizontal="left" vertical="center" wrapText="1"/>
      <protection locked="0"/>
    </xf>
    <xf numFmtId="0" fontId="5" fillId="0" borderId="0" xfId="5" applyFont="1" applyFill="1" applyAlignment="1">
      <alignment horizontal="left" vertical="center"/>
    </xf>
    <xf numFmtId="4" fontId="10" fillId="6" borderId="18" xfId="5" applyNumberFormat="1" applyFont="1" applyFill="1" applyBorder="1" applyAlignment="1" applyProtection="1">
      <alignment horizontal="center" vertical="center"/>
      <protection locked="0"/>
    </xf>
    <xf numFmtId="4" fontId="10" fillId="6" borderId="21" xfId="5" applyNumberFormat="1" applyFont="1" applyFill="1" applyBorder="1" applyAlignment="1" applyProtection="1">
      <alignment horizontal="center" vertical="center"/>
      <protection locked="0"/>
    </xf>
    <xf numFmtId="4" fontId="10" fillId="6" borderId="108" xfId="5" applyNumberFormat="1" applyFont="1" applyFill="1" applyBorder="1" applyAlignment="1" applyProtection="1">
      <alignment horizontal="center" vertical="center"/>
      <protection locked="0"/>
    </xf>
    <xf numFmtId="4" fontId="10" fillId="6" borderId="109" xfId="5" applyNumberFormat="1" applyFont="1" applyFill="1" applyBorder="1" applyAlignment="1" applyProtection="1">
      <alignment horizontal="center" vertical="center"/>
      <protection locked="0"/>
    </xf>
    <xf numFmtId="4" fontId="10" fillId="6" borderId="38" xfId="5" applyNumberFormat="1" applyFont="1" applyFill="1" applyBorder="1" applyAlignment="1" applyProtection="1">
      <alignment horizontal="center" vertical="center"/>
      <protection locked="0"/>
    </xf>
    <xf numFmtId="4" fontId="10" fillId="6" borderId="39" xfId="5" applyNumberFormat="1" applyFont="1" applyFill="1" applyBorder="1" applyAlignment="1" applyProtection="1">
      <alignment horizontal="center" vertical="center"/>
      <protection locked="0"/>
    </xf>
    <xf numFmtId="4" fontId="10" fillId="9" borderId="32" xfId="5" applyNumberFormat="1" applyFont="1" applyFill="1" applyBorder="1" applyAlignment="1" applyProtection="1">
      <alignment horizontal="center" vertical="center" wrapText="1"/>
      <protection locked="0"/>
    </xf>
    <xf numFmtId="0" fontId="29" fillId="0" borderId="50" xfId="5" applyFont="1" applyFill="1" applyBorder="1" applyAlignment="1">
      <alignment horizontal="left" wrapText="1" indent="1"/>
    </xf>
    <xf numFmtId="0" fontId="29" fillId="0" borderId="15" xfId="5" applyFont="1" applyFill="1" applyBorder="1" applyAlignment="1">
      <alignment horizontal="left" wrapText="1" indent="1"/>
    </xf>
    <xf numFmtId="0" fontId="13" fillId="0" borderId="0" xfId="5" applyFont="1" applyFill="1" applyAlignment="1">
      <alignment horizontal="left" wrapText="1"/>
    </xf>
    <xf numFmtId="0" fontId="5" fillId="0" borderId="0" xfId="5" applyFont="1" applyFill="1" applyAlignment="1">
      <alignment horizontal="left"/>
    </xf>
    <xf numFmtId="0" fontId="25" fillId="0" borderId="0" xfId="5" applyFont="1" applyFill="1" applyAlignment="1"/>
    <xf numFmtId="14" fontId="30" fillId="0" borderId="0" xfId="5" applyNumberFormat="1" applyFont="1" applyBorder="1" applyAlignment="1">
      <alignment horizontal="left" wrapText="1"/>
    </xf>
    <xf numFmtId="0" fontId="30" fillId="0" borderId="0" xfId="5" applyFont="1" applyBorder="1" applyAlignment="1">
      <alignment horizontal="left" wrapText="1"/>
    </xf>
    <xf numFmtId="0" fontId="10" fillId="7" borderId="58" xfId="5" applyFont="1" applyFill="1" applyBorder="1" applyAlignment="1">
      <alignment wrapText="1"/>
    </xf>
    <xf numFmtId="0" fontId="10" fillId="7" borderId="101" xfId="5" applyFont="1" applyFill="1" applyBorder="1" applyAlignment="1">
      <alignment wrapText="1"/>
    </xf>
    <xf numFmtId="0" fontId="25" fillId="0" borderId="50" xfId="5" applyFont="1" applyBorder="1" applyAlignment="1">
      <alignment wrapText="1"/>
    </xf>
    <xf numFmtId="0" fontId="25" fillId="0" borderId="15" xfId="5" applyFont="1" applyBorder="1" applyAlignment="1">
      <alignment wrapText="1"/>
    </xf>
    <xf numFmtId="0" fontId="25" fillId="0" borderId="61" xfId="5" applyFont="1" applyBorder="1" applyAlignment="1">
      <alignment wrapText="1"/>
    </xf>
    <xf numFmtId="0" fontId="25" fillId="0" borderId="4" xfId="5" applyFont="1" applyBorder="1" applyAlignment="1">
      <alignment wrapText="1"/>
    </xf>
    <xf numFmtId="0" fontId="29" fillId="0" borderId="47" xfId="5" applyFont="1" applyFill="1" applyBorder="1" applyAlignment="1">
      <alignment horizontal="left" wrapText="1" indent="1"/>
    </xf>
    <xf numFmtId="0" fontId="29" fillId="0" borderId="10" xfId="5" applyFont="1" applyFill="1" applyBorder="1" applyAlignment="1">
      <alignment horizontal="left" wrapText="1" indent="1"/>
    </xf>
    <xf numFmtId="0" fontId="10" fillId="7" borderId="60" xfId="5" applyFont="1" applyFill="1" applyBorder="1" applyAlignment="1">
      <alignment horizontal="center" wrapText="1"/>
    </xf>
    <xf numFmtId="0" fontId="25" fillId="0" borderId="84" xfId="5" applyFont="1" applyBorder="1" applyAlignment="1">
      <alignment horizontal="center" wrapText="1"/>
    </xf>
    <xf numFmtId="0" fontId="10" fillId="7" borderId="82" xfId="5" applyFont="1" applyFill="1" applyBorder="1" applyAlignment="1">
      <alignment horizontal="center" wrapText="1"/>
    </xf>
    <xf numFmtId="0" fontId="10" fillId="7" borderId="83" xfId="5" applyFont="1" applyFill="1" applyBorder="1" applyAlignment="1">
      <alignment horizontal="center" wrapText="1"/>
    </xf>
    <xf numFmtId="0" fontId="10" fillId="7" borderId="77" xfId="5" applyFont="1" applyFill="1" applyBorder="1" applyAlignment="1">
      <alignment horizontal="center" wrapText="1"/>
    </xf>
    <xf numFmtId="0" fontId="10" fillId="7" borderId="50" xfId="5" applyFont="1" applyFill="1" applyBorder="1"/>
    <xf numFmtId="0" fontId="10" fillId="7" borderId="52" xfId="5" applyFont="1" applyFill="1" applyBorder="1"/>
    <xf numFmtId="0" fontId="10" fillId="7" borderId="72" xfId="5" applyFont="1" applyFill="1" applyBorder="1"/>
    <xf numFmtId="0" fontId="10" fillId="7" borderId="73" xfId="5" applyFont="1" applyFill="1" applyBorder="1"/>
    <xf numFmtId="0" fontId="13" fillId="0" borderId="0" xfId="5" applyFont="1" applyFill="1" applyAlignment="1">
      <alignment horizontal="left"/>
    </xf>
    <xf numFmtId="14" fontId="30" fillId="0" borderId="9" xfId="5" applyNumberFormat="1" applyFont="1" applyBorder="1" applyAlignment="1">
      <alignment horizontal="left" wrapText="1"/>
    </xf>
    <xf numFmtId="0" fontId="30" fillId="0" borderId="9" xfId="5" applyFont="1" applyBorder="1" applyAlignment="1">
      <alignment horizontal="left" wrapText="1"/>
    </xf>
    <xf numFmtId="4" fontId="28" fillId="0" borderId="71" xfId="5" applyNumberFormat="1" applyFont="1" applyFill="1" applyBorder="1" applyAlignment="1">
      <alignment vertical="center"/>
    </xf>
    <xf numFmtId="4" fontId="28" fillId="0" borderId="51" xfId="5" applyNumberFormat="1" applyFont="1" applyFill="1" applyBorder="1" applyAlignment="1">
      <alignment vertical="center"/>
    </xf>
    <xf numFmtId="0" fontId="25" fillId="0" borderId="52" xfId="5" applyFont="1" applyBorder="1" applyAlignment="1"/>
    <xf numFmtId="0" fontId="29" fillId="0" borderId="50" xfId="5" applyFont="1" applyFill="1" applyBorder="1"/>
    <xf numFmtId="0" fontId="29" fillId="0" borderId="52" xfId="5" applyFont="1" applyFill="1" applyBorder="1"/>
    <xf numFmtId="0" fontId="10" fillId="0" borderId="50" xfId="5" applyFont="1" applyFill="1" applyBorder="1"/>
    <xf numFmtId="0" fontId="10" fillId="0" borderId="52" xfId="5" applyFont="1" applyFill="1" applyBorder="1"/>
    <xf numFmtId="0" fontId="28" fillId="8" borderId="50" xfId="5" applyFont="1" applyFill="1" applyBorder="1" applyAlignment="1"/>
    <xf numFmtId="0" fontId="28" fillId="8" borderId="51" xfId="5" applyFont="1" applyFill="1" applyBorder="1" applyAlignment="1"/>
    <xf numFmtId="0" fontId="29" fillId="0" borderId="50" xfId="5" applyFont="1" applyBorder="1"/>
    <xf numFmtId="0" fontId="29" fillId="0" borderId="52" xfId="5" applyFont="1" applyBorder="1"/>
    <xf numFmtId="0" fontId="10" fillId="8" borderId="50" xfId="5" applyFont="1" applyFill="1" applyBorder="1"/>
    <xf numFmtId="0" fontId="10" fillId="8" borderId="52" xfId="5" applyFont="1" applyFill="1" applyBorder="1"/>
    <xf numFmtId="0" fontId="29" fillId="0" borderId="66" xfId="5" applyFont="1" applyBorder="1"/>
    <xf numFmtId="0" fontId="29" fillId="0" borderId="67" xfId="5" applyFont="1" applyBorder="1"/>
    <xf numFmtId="0" fontId="10" fillId="8" borderId="69" xfId="5" applyFont="1" applyFill="1" applyBorder="1"/>
    <xf numFmtId="0" fontId="10" fillId="8" borderId="70" xfId="5" applyFont="1" applyFill="1" applyBorder="1"/>
    <xf numFmtId="4" fontId="28" fillId="0" borderId="50" xfId="5" applyNumberFormat="1" applyFont="1" applyFill="1" applyBorder="1"/>
    <xf numFmtId="4" fontId="28" fillId="0" borderId="51" xfId="5" applyNumberFormat="1" applyFont="1" applyFill="1" applyBorder="1"/>
    <xf numFmtId="4" fontId="28" fillId="0" borderId="52" xfId="5" applyNumberFormat="1" applyFont="1" applyFill="1" applyBorder="1"/>
    <xf numFmtId="4" fontId="28" fillId="0" borderId="9" xfId="5" applyNumberFormat="1" applyFont="1" applyFill="1" applyBorder="1"/>
    <xf numFmtId="0" fontId="10" fillId="7" borderId="58" xfId="5" applyFont="1" applyFill="1" applyBorder="1" applyAlignment="1">
      <alignment horizontal="center" wrapText="1"/>
    </xf>
    <xf numFmtId="0" fontId="10" fillId="7" borderId="59" xfId="5" applyFont="1" applyFill="1" applyBorder="1" applyAlignment="1">
      <alignment horizontal="center" wrapText="1"/>
    </xf>
    <xf numFmtId="0" fontId="10" fillId="7" borderId="60" xfId="5" applyFont="1" applyFill="1" applyBorder="1" applyAlignment="1">
      <alignment horizontal="center" vertical="center" wrapText="1"/>
    </xf>
    <xf numFmtId="0" fontId="25" fillId="0" borderId="32" xfId="5" applyFont="1" applyBorder="1" applyAlignment="1">
      <alignment horizontal="center" vertical="center" wrapText="1"/>
    </xf>
    <xf numFmtId="0" fontId="25" fillId="0" borderId="64" xfId="5" applyFont="1" applyBorder="1" applyAlignment="1">
      <alignment horizontal="center" vertical="center" wrapText="1"/>
    </xf>
    <xf numFmtId="0" fontId="10" fillId="7" borderId="61" xfId="5" applyFont="1" applyFill="1" applyBorder="1" applyAlignment="1">
      <alignment horizontal="center" wrapText="1"/>
    </xf>
    <xf numFmtId="0" fontId="10" fillId="7" borderId="62" xfId="5" applyFont="1" applyFill="1" applyBorder="1" applyAlignment="1">
      <alignment horizontal="center" wrapText="1"/>
    </xf>
    <xf numFmtId="0" fontId="10" fillId="7" borderId="47" xfId="5" applyFont="1" applyFill="1" applyBorder="1" applyAlignment="1">
      <alignment horizontal="center" wrapText="1"/>
    </xf>
    <xf numFmtId="0" fontId="10" fillId="7" borderId="63" xfId="5" applyFont="1" applyFill="1" applyBorder="1" applyAlignment="1">
      <alignment horizontal="center" wrapText="1"/>
    </xf>
    <xf numFmtId="0" fontId="10" fillId="6" borderId="45" xfId="5" applyFont="1" applyFill="1" applyBorder="1" applyAlignment="1">
      <alignment horizontal="center" wrapText="1"/>
    </xf>
    <xf numFmtId="0" fontId="10" fillId="6" borderId="13" xfId="5" applyFont="1" applyFill="1" applyBorder="1" applyAlignment="1">
      <alignment horizontal="center" wrapText="1"/>
    </xf>
    <xf numFmtId="0" fontId="10" fillId="6" borderId="46" xfId="5" applyFont="1" applyFill="1" applyBorder="1" applyAlignment="1">
      <alignment horizontal="center" wrapText="1"/>
    </xf>
    <xf numFmtId="0" fontId="10" fillId="6" borderId="49" xfId="5" applyFont="1" applyFill="1" applyBorder="1" applyAlignment="1">
      <alignment horizontal="center" wrapText="1"/>
    </xf>
    <xf numFmtId="0" fontId="28" fillId="0" borderId="50" xfId="5" applyFont="1" applyFill="1" applyBorder="1"/>
    <xf numFmtId="0" fontId="28" fillId="0" borderId="9" xfId="5" applyFont="1" applyFill="1" applyBorder="1"/>
    <xf numFmtId="0" fontId="28" fillId="0" borderId="51" xfId="5" applyFont="1" applyFill="1" applyBorder="1"/>
    <xf numFmtId="0" fontId="28" fillId="0" borderId="52" xfId="5" applyFont="1" applyFill="1" applyBorder="1"/>
    <xf numFmtId="0" fontId="25" fillId="0" borderId="0" xfId="6" applyFont="1" applyAlignment="1">
      <alignment horizontal="left" wrapText="1"/>
    </xf>
    <xf numFmtId="0" fontId="25" fillId="0" borderId="0" xfId="5" applyFont="1" applyAlignment="1">
      <alignment horizontal="left" wrapText="1"/>
    </xf>
    <xf numFmtId="4" fontId="10" fillId="0" borderId="0" xfId="7" applyNumberFormat="1" applyFont="1" applyAlignment="1">
      <alignment horizontal="left" vertical="top" wrapText="1"/>
    </xf>
    <xf numFmtId="0" fontId="8" fillId="0" borderId="0" xfId="5" applyFont="1" applyBorder="1" applyAlignment="1">
      <alignment wrapText="1"/>
    </xf>
    <xf numFmtId="0" fontId="8" fillId="0" borderId="38" xfId="5" applyFont="1" applyBorder="1" applyAlignment="1">
      <alignment wrapText="1"/>
    </xf>
    <xf numFmtId="0" fontId="10" fillId="6" borderId="40" xfId="5" applyFont="1" applyFill="1" applyBorder="1" applyAlignment="1">
      <alignment horizontal="center" wrapText="1"/>
    </xf>
    <xf numFmtId="0" fontId="10" fillId="6" borderId="41" xfId="5" applyFont="1" applyFill="1" applyBorder="1" applyAlignment="1">
      <alignment horizontal="center" wrapText="1"/>
    </xf>
    <xf numFmtId="0" fontId="10" fillId="6" borderId="42" xfId="5" applyFont="1" applyFill="1" applyBorder="1" applyAlignment="1">
      <alignment horizontal="center" wrapText="1"/>
    </xf>
    <xf numFmtId="0" fontId="10" fillId="6" borderId="18" xfId="5" applyFont="1" applyFill="1" applyBorder="1" applyAlignment="1">
      <alignment horizontal="center" wrapText="1"/>
    </xf>
    <xf numFmtId="0" fontId="10" fillId="6" borderId="47" xfId="5" applyFont="1" applyFill="1" applyBorder="1" applyAlignment="1">
      <alignment horizontal="center" wrapText="1"/>
    </xf>
    <xf numFmtId="0" fontId="10" fillId="6" borderId="43" xfId="5" applyFont="1" applyFill="1" applyBorder="1" applyAlignment="1">
      <alignment horizontal="center" wrapText="1"/>
    </xf>
    <xf numFmtId="0" fontId="10" fillId="6" borderId="48" xfId="5" applyFont="1" applyFill="1" applyBorder="1" applyAlignment="1">
      <alignment horizontal="center" wrapText="1"/>
    </xf>
    <xf numFmtId="0" fontId="27" fillId="6" borderId="43" xfId="8" applyFont="1" applyFill="1" applyBorder="1" applyAlignment="1">
      <alignment wrapText="1"/>
    </xf>
    <xf numFmtId="0" fontId="27" fillId="6" borderId="48" xfId="8" applyFont="1" applyFill="1" applyBorder="1" applyAlignment="1">
      <alignment wrapText="1"/>
    </xf>
    <xf numFmtId="0" fontId="10" fillId="6" borderId="44" xfId="5" applyFont="1" applyFill="1" applyBorder="1" applyAlignment="1">
      <alignment horizontal="center" wrapText="1"/>
    </xf>
    <xf numFmtId="0" fontId="10" fillId="6" borderId="10" xfId="5" applyFont="1" applyFill="1" applyBorder="1" applyAlignment="1">
      <alignment horizontal="center" wrapText="1"/>
    </xf>
  </cellXfs>
  <cellStyles count="10">
    <cellStyle name="Dziesiętny 2" xfId="4"/>
    <cellStyle name="Emphasis 2" xfId="2"/>
    <cellStyle name="Normal 3" xfId="7"/>
    <cellStyle name="Normalny" xfId="0" builtinId="0"/>
    <cellStyle name="Normalny 2" xfId="3"/>
    <cellStyle name="Normalny 2 2" xfId="5"/>
    <cellStyle name="Normalny 2 2 2" xfId="8"/>
    <cellStyle name="Normalny 3" xfId="1"/>
    <cellStyle name="Normalny_dzielnice termin spr." xfId="6"/>
    <cellStyle name="Walutowy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ursa/Desktop/BILANS/BILANS%202020/!%20sprawozdanie%20finansowe/za&#322;&#261;cznik%209%20do%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ursa/Desktop/BILANS/BILANS%202018/!%20ZA&#321;&#260;CZNIKI%20nr%201-19%20do%20bilansu_ZBIOR&#211;W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BILANS FORMUŁY"/>
      <sheetName val="RZiS FORMUŁY"/>
      <sheetName val="Załącznik 21 Zbiorówka"/>
      <sheetName val="Załącznik 9"/>
      <sheetName val="Załacznik 10"/>
      <sheetName val="Załącznik 11"/>
      <sheetName val="Zał.12 Nal. A.III. ZBIOR."/>
      <sheetName val="Zał.12 Nal. B.II.1 ZBIOR."/>
      <sheetName val="Zał.12 Nal. B.II.2 ZBIOR."/>
      <sheetName val="Zał.12 Nal. B.II.4 ZBIOR"/>
      <sheetName val="Zał.12 Nal. B.II.4 ZBIOR 290"/>
      <sheetName val="Zał.12 Nal. B.II.4 "/>
      <sheetName val="Zał.12 Nal. B.III.2 ZBIOR."/>
      <sheetName val="Zał.12 Nal. B.III.4 ZBIOR."/>
      <sheetName val="Zał.12 Nal. B.III.4"/>
      <sheetName val="Zał.12 Nal. B.IV"/>
      <sheetName val="Zał.12 Zob. D.I"/>
      <sheetName val="Zał.12 Zob. D.II.1"/>
      <sheetName val="Zał.12 Zob. D.II.2"/>
      <sheetName val="Zał.12 Zob. D.II.3"/>
      <sheetName val="Zał.12 Zob. D.II.4"/>
      <sheetName val="Zał.12 Zob. D.II.5 ZBIORÓWKA"/>
      <sheetName val="Zał.12 Zob. D.II.5"/>
      <sheetName val="Zał.12 Zob. D.II.6 ZBIORÓWKA"/>
      <sheetName val="Zał.12 Zob. D.II.7"/>
      <sheetName val="Zał.12 Zob. D.III"/>
      <sheetName val="Zał.12 Zob. D.IV.1"/>
      <sheetName val="Załącznik 13"/>
      <sheetName val="Załącznik 13A"/>
      <sheetName val="Załącznik 13B"/>
      <sheetName val="Załącznik 14"/>
      <sheetName val="Załącznik 14A"/>
      <sheetName val="Załącznik 15"/>
      <sheetName val="Załącznik 16"/>
      <sheetName val="Załącznik 16A"/>
      <sheetName val="Załącznik 17"/>
      <sheetName val="Załącznik 18"/>
      <sheetName val="Załącznik 19"/>
      <sheetName val="Załącznik 21"/>
      <sheetName val="Załącznik 22"/>
      <sheetName val="Załącznik 23 "/>
    </sheetNames>
    <sheetDataSet>
      <sheetData sheetId="0"/>
      <sheetData sheetId="1"/>
      <sheetData sheetId="2">
        <row r="49">
          <cell r="D49">
            <v>-206948108.67000002</v>
          </cell>
        </row>
      </sheetData>
      <sheetData sheetId="3">
        <row r="517">
          <cell r="F517">
            <v>-6431680.5600000005</v>
          </cell>
        </row>
        <row r="526">
          <cell r="F526">
            <v>8820.75</v>
          </cell>
        </row>
        <row r="530">
          <cell r="F530">
            <v>7499499.1500000004</v>
          </cell>
        </row>
        <row r="582">
          <cell r="F582">
            <v>53151435.329999998</v>
          </cell>
        </row>
        <row r="587">
          <cell r="F587">
            <v>115735832</v>
          </cell>
        </row>
        <row r="605">
          <cell r="F605">
            <v>115912153.20999999</v>
          </cell>
        </row>
        <row r="627">
          <cell r="F627">
            <v>215148.29</v>
          </cell>
        </row>
        <row r="630">
          <cell r="F630">
            <v>25854905.289999999</v>
          </cell>
        </row>
        <row r="643">
          <cell r="F643">
            <v>313227.53999999998</v>
          </cell>
        </row>
        <row r="646">
          <cell r="F646">
            <v>15344258.65</v>
          </cell>
        </row>
      </sheetData>
      <sheetData sheetId="4"/>
      <sheetData sheetId="5">
        <row r="19">
          <cell r="H19">
            <v>21704.3</v>
          </cell>
        </row>
        <row r="25">
          <cell r="H25">
            <v>18602.39</v>
          </cell>
        </row>
        <row r="35">
          <cell r="H35">
            <v>63911369.359999992</v>
          </cell>
        </row>
        <row r="36">
          <cell r="H36">
            <v>-47650664.299999997</v>
          </cell>
        </row>
        <row r="67">
          <cell r="H67">
            <v>21454994.989999995</v>
          </cell>
        </row>
        <row r="96">
          <cell r="H96">
            <v>28772.3</v>
          </cell>
        </row>
        <row r="109">
          <cell r="H109">
            <v>10511157.310000001</v>
          </cell>
        </row>
        <row r="133">
          <cell r="H133">
            <v>38249.360000000001</v>
          </cell>
        </row>
        <row r="143">
          <cell r="H143">
            <v>1744007.77</v>
          </cell>
        </row>
        <row r="149">
          <cell r="H149">
            <v>137322</v>
          </cell>
        </row>
        <row r="155">
          <cell r="H155">
            <v>784018.54</v>
          </cell>
        </row>
        <row r="162">
          <cell r="H162">
            <v>1372057.44</v>
          </cell>
        </row>
        <row r="184">
          <cell r="H184">
            <v>15336907.110000001</v>
          </cell>
        </row>
        <row r="191">
          <cell r="H191">
            <v>10326225.999999998</v>
          </cell>
        </row>
        <row r="200">
          <cell r="H200">
            <v>179862.89</v>
          </cell>
        </row>
        <row r="220">
          <cell r="H220">
            <v>64143262.57</v>
          </cell>
        </row>
        <row r="226">
          <cell r="H226">
            <v>14167216.470000001</v>
          </cell>
        </row>
      </sheetData>
      <sheetData sheetId="6">
        <row r="19">
          <cell r="E19">
            <v>438720599.63</v>
          </cell>
        </row>
        <row r="22">
          <cell r="E22">
            <v>219370330.07000002</v>
          </cell>
        </row>
        <row r="25">
          <cell r="E25">
            <v>1904658.1500000004</v>
          </cell>
        </row>
        <row r="28">
          <cell r="E28">
            <v>31334.599999999977</v>
          </cell>
        </row>
        <row r="31">
          <cell r="E31">
            <v>736797.98</v>
          </cell>
        </row>
        <row r="35">
          <cell r="E35">
            <v>1698416.6</v>
          </cell>
        </row>
        <row r="49">
          <cell r="E49">
            <v>217247902.5</v>
          </cell>
        </row>
      </sheetData>
      <sheetData sheetId="7">
        <row r="37">
          <cell r="H37">
            <v>256992516.24000001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 FORMUŁY"/>
      <sheetName val="BILANS KONTA"/>
      <sheetName val="RZiS FORMUŁY"/>
      <sheetName val="Załącznik 1"/>
      <sheetName val="BExRepositorySheet"/>
      <sheetName val="Załącznik 2"/>
      <sheetName val="Załącznik 3"/>
      <sheetName val="Załącznik 4"/>
      <sheetName val="Załącznik 5"/>
      <sheetName val="Załącznik 6"/>
      <sheetName val="Załącznik 7"/>
      <sheetName val="Załącznik 9"/>
      <sheetName val="Załacznik 10"/>
      <sheetName val="Załącznik 11"/>
      <sheetName val="Załacznik 12 A.III Należności"/>
      <sheetName val="Załacznik 12 B.II.1 Należności"/>
      <sheetName val="Załacznik 12 B.II.2 Należności"/>
      <sheetName val="Załacznik 12 B.II.4 Należności"/>
      <sheetName val="Załacznik 12 B.III.2 Należności"/>
      <sheetName val="Załacznik 12 B.III.4 Należności"/>
      <sheetName val="Załacznik 12 B.IV. Należności"/>
      <sheetName val="Załacznik 12 D.II.1 Zobowiązani"/>
      <sheetName val="Załacznik 12 D.II.2 Zobowiązani"/>
      <sheetName val="Załacznik 12 D.II.3 Zobowiązani"/>
      <sheetName val="Załacznik 12 D.II.4 Zobowiązani"/>
      <sheetName val="Załacznik 12 D.II.5 Zobowiązani"/>
      <sheetName val="Załacznik 12 D.II.6 Zobowiązani"/>
      <sheetName val="Załacznik 12 D.II.7 Zobowiązani"/>
      <sheetName val="Załacznik 12 D.III Zobowiązania"/>
      <sheetName val="Załacznik 12 D.IV Zobowiązania"/>
      <sheetName val="Załącznik 13"/>
      <sheetName val="Załącznik 13 Drzewa"/>
      <sheetName val="Załącznik 13A podmiana"/>
      <sheetName val="Załącznik 13A"/>
      <sheetName val="Załącznik 14"/>
      <sheetName val="Załącznik 14 Drzewa"/>
      <sheetName val="Załącznik 14A"/>
      <sheetName val="Załącznik 15"/>
      <sheetName val="Załącznik 16"/>
      <sheetName val="Załącznik 16A"/>
      <sheetName val="Załącznik 17"/>
      <sheetName val="Załącznik 18"/>
      <sheetName val="Załącznik 18 Drzewa"/>
      <sheetName val="Załącznik 18 Śmieci Urząd"/>
      <sheetName val="Załącznik 19"/>
      <sheetName val="Załącznik 20"/>
      <sheetName val="Załącznik 21"/>
      <sheetName val="Załącznik 22"/>
      <sheetName val="Załącznik 22A"/>
      <sheetName val="Załącznik 23"/>
      <sheetName val="Załącznik 24"/>
      <sheetName val="Załącznik 25"/>
      <sheetName val="Załącznik 26"/>
      <sheetName val="Załącznik 27"/>
      <sheetName val="Załącznik 28"/>
      <sheetName val="Załącznik 29"/>
      <sheetName val="Załącznik 30"/>
      <sheetName val="Załącznik 31"/>
      <sheetName val="Załącznik 32"/>
      <sheetName val="Załącznik 33"/>
      <sheetName val="Załącznik 34"/>
      <sheetName val="Załącznik 35"/>
      <sheetName val="Załącznik 36"/>
      <sheetName val="Załącznik 37"/>
      <sheetName val="Załącznik 38"/>
      <sheetName val="Załącznik 39"/>
      <sheetName val="Załącznik 40"/>
      <sheetName val="Załącznik 41"/>
      <sheetName val="Załącznik 41 Drzewa"/>
      <sheetName val="Załącznik 42"/>
      <sheetName val="Załącznik 43"/>
      <sheetName val="Załącznik 44"/>
      <sheetName val="Załącznik 45"/>
      <sheetName val="Załącznik 46"/>
      <sheetName val="Załącznik 47"/>
      <sheetName val="Załącznik 48"/>
      <sheetName val="Załącznik 49"/>
      <sheetName val="Załącznik 50"/>
      <sheetName val="Załącznik 5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3">
          <cell r="H33">
            <v>0</v>
          </cell>
        </row>
        <row r="81">
          <cell r="H81">
            <v>0</v>
          </cell>
        </row>
        <row r="111">
          <cell r="H111">
            <v>0</v>
          </cell>
        </row>
        <row r="127">
          <cell r="H127">
            <v>0</v>
          </cell>
        </row>
        <row r="134">
          <cell r="H134">
            <v>0</v>
          </cell>
        </row>
        <row r="141">
          <cell r="H141">
            <v>0</v>
          </cell>
        </row>
        <row r="229">
          <cell r="H229">
            <v>0</v>
          </cell>
        </row>
        <row r="239">
          <cell r="H239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37" zoomScaleNormal="100" workbookViewId="0">
      <selection activeCell="D17" sqref="D17:D18"/>
    </sheetView>
  </sheetViews>
  <sheetFormatPr defaultRowHeight="15" x14ac:dyDescent="0.25"/>
  <cols>
    <col min="1" max="1" width="37.28515625" style="49" customWidth="1"/>
    <col min="2" max="2" width="21.42578125" style="49" customWidth="1"/>
    <col min="3" max="3" width="22" style="49" customWidth="1"/>
    <col min="4" max="4" width="37.28515625" style="49" customWidth="1"/>
    <col min="5" max="5" width="22.28515625" style="49" customWidth="1"/>
    <col min="6" max="6" width="23.28515625" style="49" customWidth="1"/>
    <col min="7" max="7" width="13.140625" style="49" customWidth="1"/>
    <col min="8" max="8" width="14.140625" style="49" customWidth="1"/>
    <col min="9" max="9" width="28" style="48" customWidth="1"/>
    <col min="10" max="10" width="21" style="48" customWidth="1"/>
    <col min="11" max="256" width="9.140625" style="49"/>
    <col min="257" max="257" width="33.28515625" style="49" customWidth="1"/>
    <col min="258" max="258" width="21.42578125" style="49" customWidth="1"/>
    <col min="259" max="259" width="22" style="49" customWidth="1"/>
    <col min="260" max="260" width="36.140625" style="49" customWidth="1"/>
    <col min="261" max="261" width="22.28515625" style="49" customWidth="1"/>
    <col min="262" max="262" width="23.28515625" style="49" customWidth="1"/>
    <col min="263" max="263" width="13.140625" style="49" customWidth="1"/>
    <col min="264" max="264" width="14.140625" style="49" customWidth="1"/>
    <col min="265" max="265" width="28" style="49" customWidth="1"/>
    <col min="266" max="266" width="21" style="49" customWidth="1"/>
    <col min="267" max="512" width="9.140625" style="49"/>
    <col min="513" max="513" width="33.28515625" style="49" customWidth="1"/>
    <col min="514" max="514" width="21.42578125" style="49" customWidth="1"/>
    <col min="515" max="515" width="22" style="49" customWidth="1"/>
    <col min="516" max="516" width="36.140625" style="49" customWidth="1"/>
    <col min="517" max="517" width="22.28515625" style="49" customWidth="1"/>
    <col min="518" max="518" width="23.28515625" style="49" customWidth="1"/>
    <col min="519" max="519" width="13.140625" style="49" customWidth="1"/>
    <col min="520" max="520" width="14.140625" style="49" customWidth="1"/>
    <col min="521" max="521" width="28" style="49" customWidth="1"/>
    <col min="522" max="522" width="21" style="49" customWidth="1"/>
    <col min="523" max="768" width="9.140625" style="49"/>
    <col min="769" max="769" width="33.28515625" style="49" customWidth="1"/>
    <col min="770" max="770" width="21.42578125" style="49" customWidth="1"/>
    <col min="771" max="771" width="22" style="49" customWidth="1"/>
    <col min="772" max="772" width="36.140625" style="49" customWidth="1"/>
    <col min="773" max="773" width="22.28515625" style="49" customWidth="1"/>
    <col min="774" max="774" width="23.28515625" style="49" customWidth="1"/>
    <col min="775" max="775" width="13.140625" style="49" customWidth="1"/>
    <col min="776" max="776" width="14.140625" style="49" customWidth="1"/>
    <col min="777" max="777" width="28" style="49" customWidth="1"/>
    <col min="778" max="778" width="21" style="49" customWidth="1"/>
    <col min="779" max="1024" width="9.140625" style="49"/>
    <col min="1025" max="1025" width="33.28515625" style="49" customWidth="1"/>
    <col min="1026" max="1026" width="21.42578125" style="49" customWidth="1"/>
    <col min="1027" max="1027" width="22" style="49" customWidth="1"/>
    <col min="1028" max="1028" width="36.140625" style="49" customWidth="1"/>
    <col min="1029" max="1029" width="22.28515625" style="49" customWidth="1"/>
    <col min="1030" max="1030" width="23.28515625" style="49" customWidth="1"/>
    <col min="1031" max="1031" width="13.140625" style="49" customWidth="1"/>
    <col min="1032" max="1032" width="14.140625" style="49" customWidth="1"/>
    <col min="1033" max="1033" width="28" style="49" customWidth="1"/>
    <col min="1034" max="1034" width="21" style="49" customWidth="1"/>
    <col min="1035" max="1280" width="9.140625" style="49"/>
    <col min="1281" max="1281" width="33.28515625" style="49" customWidth="1"/>
    <col min="1282" max="1282" width="21.42578125" style="49" customWidth="1"/>
    <col min="1283" max="1283" width="22" style="49" customWidth="1"/>
    <col min="1284" max="1284" width="36.140625" style="49" customWidth="1"/>
    <col min="1285" max="1285" width="22.28515625" style="49" customWidth="1"/>
    <col min="1286" max="1286" width="23.28515625" style="49" customWidth="1"/>
    <col min="1287" max="1287" width="13.140625" style="49" customWidth="1"/>
    <col min="1288" max="1288" width="14.140625" style="49" customWidth="1"/>
    <col min="1289" max="1289" width="28" style="49" customWidth="1"/>
    <col min="1290" max="1290" width="21" style="49" customWidth="1"/>
    <col min="1291" max="1536" width="9.140625" style="49"/>
    <col min="1537" max="1537" width="33.28515625" style="49" customWidth="1"/>
    <col min="1538" max="1538" width="21.42578125" style="49" customWidth="1"/>
    <col min="1539" max="1539" width="22" style="49" customWidth="1"/>
    <col min="1540" max="1540" width="36.140625" style="49" customWidth="1"/>
    <col min="1541" max="1541" width="22.28515625" style="49" customWidth="1"/>
    <col min="1542" max="1542" width="23.28515625" style="49" customWidth="1"/>
    <col min="1543" max="1543" width="13.140625" style="49" customWidth="1"/>
    <col min="1544" max="1544" width="14.140625" style="49" customWidth="1"/>
    <col min="1545" max="1545" width="28" style="49" customWidth="1"/>
    <col min="1546" max="1546" width="21" style="49" customWidth="1"/>
    <col min="1547" max="1792" width="9.140625" style="49"/>
    <col min="1793" max="1793" width="33.28515625" style="49" customWidth="1"/>
    <col min="1794" max="1794" width="21.42578125" style="49" customWidth="1"/>
    <col min="1795" max="1795" width="22" style="49" customWidth="1"/>
    <col min="1796" max="1796" width="36.140625" style="49" customWidth="1"/>
    <col min="1797" max="1797" width="22.28515625" style="49" customWidth="1"/>
    <col min="1798" max="1798" width="23.28515625" style="49" customWidth="1"/>
    <col min="1799" max="1799" width="13.140625" style="49" customWidth="1"/>
    <col min="1800" max="1800" width="14.140625" style="49" customWidth="1"/>
    <col min="1801" max="1801" width="28" style="49" customWidth="1"/>
    <col min="1802" max="1802" width="21" style="49" customWidth="1"/>
    <col min="1803" max="2048" width="9.140625" style="49"/>
    <col min="2049" max="2049" width="33.28515625" style="49" customWidth="1"/>
    <col min="2050" max="2050" width="21.42578125" style="49" customWidth="1"/>
    <col min="2051" max="2051" width="22" style="49" customWidth="1"/>
    <col min="2052" max="2052" width="36.140625" style="49" customWidth="1"/>
    <col min="2053" max="2053" width="22.28515625" style="49" customWidth="1"/>
    <col min="2054" max="2054" width="23.28515625" style="49" customWidth="1"/>
    <col min="2055" max="2055" width="13.140625" style="49" customWidth="1"/>
    <col min="2056" max="2056" width="14.140625" style="49" customWidth="1"/>
    <col min="2057" max="2057" width="28" style="49" customWidth="1"/>
    <col min="2058" max="2058" width="21" style="49" customWidth="1"/>
    <col min="2059" max="2304" width="9.140625" style="49"/>
    <col min="2305" max="2305" width="33.28515625" style="49" customWidth="1"/>
    <col min="2306" max="2306" width="21.42578125" style="49" customWidth="1"/>
    <col min="2307" max="2307" width="22" style="49" customWidth="1"/>
    <col min="2308" max="2308" width="36.140625" style="49" customWidth="1"/>
    <col min="2309" max="2309" width="22.28515625" style="49" customWidth="1"/>
    <col min="2310" max="2310" width="23.28515625" style="49" customWidth="1"/>
    <col min="2311" max="2311" width="13.140625" style="49" customWidth="1"/>
    <col min="2312" max="2312" width="14.140625" style="49" customWidth="1"/>
    <col min="2313" max="2313" width="28" style="49" customWidth="1"/>
    <col min="2314" max="2314" width="21" style="49" customWidth="1"/>
    <col min="2315" max="2560" width="9.140625" style="49"/>
    <col min="2561" max="2561" width="33.28515625" style="49" customWidth="1"/>
    <col min="2562" max="2562" width="21.42578125" style="49" customWidth="1"/>
    <col min="2563" max="2563" width="22" style="49" customWidth="1"/>
    <col min="2564" max="2564" width="36.140625" style="49" customWidth="1"/>
    <col min="2565" max="2565" width="22.28515625" style="49" customWidth="1"/>
    <col min="2566" max="2566" width="23.28515625" style="49" customWidth="1"/>
    <col min="2567" max="2567" width="13.140625" style="49" customWidth="1"/>
    <col min="2568" max="2568" width="14.140625" style="49" customWidth="1"/>
    <col min="2569" max="2569" width="28" style="49" customWidth="1"/>
    <col min="2570" max="2570" width="21" style="49" customWidth="1"/>
    <col min="2571" max="2816" width="9.140625" style="49"/>
    <col min="2817" max="2817" width="33.28515625" style="49" customWidth="1"/>
    <col min="2818" max="2818" width="21.42578125" style="49" customWidth="1"/>
    <col min="2819" max="2819" width="22" style="49" customWidth="1"/>
    <col min="2820" max="2820" width="36.140625" style="49" customWidth="1"/>
    <col min="2821" max="2821" width="22.28515625" style="49" customWidth="1"/>
    <col min="2822" max="2822" width="23.28515625" style="49" customWidth="1"/>
    <col min="2823" max="2823" width="13.140625" style="49" customWidth="1"/>
    <col min="2824" max="2824" width="14.140625" style="49" customWidth="1"/>
    <col min="2825" max="2825" width="28" style="49" customWidth="1"/>
    <col min="2826" max="2826" width="21" style="49" customWidth="1"/>
    <col min="2827" max="3072" width="9.140625" style="49"/>
    <col min="3073" max="3073" width="33.28515625" style="49" customWidth="1"/>
    <col min="3074" max="3074" width="21.42578125" style="49" customWidth="1"/>
    <col min="3075" max="3075" width="22" style="49" customWidth="1"/>
    <col min="3076" max="3076" width="36.140625" style="49" customWidth="1"/>
    <col min="3077" max="3077" width="22.28515625" style="49" customWidth="1"/>
    <col min="3078" max="3078" width="23.28515625" style="49" customWidth="1"/>
    <col min="3079" max="3079" width="13.140625" style="49" customWidth="1"/>
    <col min="3080" max="3080" width="14.140625" style="49" customWidth="1"/>
    <col min="3081" max="3081" width="28" style="49" customWidth="1"/>
    <col min="3082" max="3082" width="21" style="49" customWidth="1"/>
    <col min="3083" max="3328" width="9.140625" style="49"/>
    <col min="3329" max="3329" width="33.28515625" style="49" customWidth="1"/>
    <col min="3330" max="3330" width="21.42578125" style="49" customWidth="1"/>
    <col min="3331" max="3331" width="22" style="49" customWidth="1"/>
    <col min="3332" max="3332" width="36.140625" style="49" customWidth="1"/>
    <col min="3333" max="3333" width="22.28515625" style="49" customWidth="1"/>
    <col min="3334" max="3334" width="23.28515625" style="49" customWidth="1"/>
    <col min="3335" max="3335" width="13.140625" style="49" customWidth="1"/>
    <col min="3336" max="3336" width="14.140625" style="49" customWidth="1"/>
    <col min="3337" max="3337" width="28" style="49" customWidth="1"/>
    <col min="3338" max="3338" width="21" style="49" customWidth="1"/>
    <col min="3339" max="3584" width="9.140625" style="49"/>
    <col min="3585" max="3585" width="33.28515625" style="49" customWidth="1"/>
    <col min="3586" max="3586" width="21.42578125" style="49" customWidth="1"/>
    <col min="3587" max="3587" width="22" style="49" customWidth="1"/>
    <col min="3588" max="3588" width="36.140625" style="49" customWidth="1"/>
    <col min="3589" max="3589" width="22.28515625" style="49" customWidth="1"/>
    <col min="3590" max="3590" width="23.28515625" style="49" customWidth="1"/>
    <col min="3591" max="3591" width="13.140625" style="49" customWidth="1"/>
    <col min="3592" max="3592" width="14.140625" style="49" customWidth="1"/>
    <col min="3593" max="3593" width="28" style="49" customWidth="1"/>
    <col min="3594" max="3594" width="21" style="49" customWidth="1"/>
    <col min="3595" max="3840" width="9.140625" style="49"/>
    <col min="3841" max="3841" width="33.28515625" style="49" customWidth="1"/>
    <col min="3842" max="3842" width="21.42578125" style="49" customWidth="1"/>
    <col min="3843" max="3843" width="22" style="49" customWidth="1"/>
    <col min="3844" max="3844" width="36.140625" style="49" customWidth="1"/>
    <col min="3845" max="3845" width="22.28515625" style="49" customWidth="1"/>
    <col min="3846" max="3846" width="23.28515625" style="49" customWidth="1"/>
    <col min="3847" max="3847" width="13.140625" style="49" customWidth="1"/>
    <col min="3848" max="3848" width="14.140625" style="49" customWidth="1"/>
    <col min="3849" max="3849" width="28" style="49" customWidth="1"/>
    <col min="3850" max="3850" width="21" style="49" customWidth="1"/>
    <col min="3851" max="4096" width="9.140625" style="49"/>
    <col min="4097" max="4097" width="33.28515625" style="49" customWidth="1"/>
    <col min="4098" max="4098" width="21.42578125" style="49" customWidth="1"/>
    <col min="4099" max="4099" width="22" style="49" customWidth="1"/>
    <col min="4100" max="4100" width="36.140625" style="49" customWidth="1"/>
    <col min="4101" max="4101" width="22.28515625" style="49" customWidth="1"/>
    <col min="4102" max="4102" width="23.28515625" style="49" customWidth="1"/>
    <col min="4103" max="4103" width="13.140625" style="49" customWidth="1"/>
    <col min="4104" max="4104" width="14.140625" style="49" customWidth="1"/>
    <col min="4105" max="4105" width="28" style="49" customWidth="1"/>
    <col min="4106" max="4106" width="21" style="49" customWidth="1"/>
    <col min="4107" max="4352" width="9.140625" style="49"/>
    <col min="4353" max="4353" width="33.28515625" style="49" customWidth="1"/>
    <col min="4354" max="4354" width="21.42578125" style="49" customWidth="1"/>
    <col min="4355" max="4355" width="22" style="49" customWidth="1"/>
    <col min="4356" max="4356" width="36.140625" style="49" customWidth="1"/>
    <col min="4357" max="4357" width="22.28515625" style="49" customWidth="1"/>
    <col min="4358" max="4358" width="23.28515625" style="49" customWidth="1"/>
    <col min="4359" max="4359" width="13.140625" style="49" customWidth="1"/>
    <col min="4360" max="4360" width="14.140625" style="49" customWidth="1"/>
    <col min="4361" max="4361" width="28" style="49" customWidth="1"/>
    <col min="4362" max="4362" width="21" style="49" customWidth="1"/>
    <col min="4363" max="4608" width="9.140625" style="49"/>
    <col min="4609" max="4609" width="33.28515625" style="49" customWidth="1"/>
    <col min="4610" max="4610" width="21.42578125" style="49" customWidth="1"/>
    <col min="4611" max="4611" width="22" style="49" customWidth="1"/>
    <col min="4612" max="4612" width="36.140625" style="49" customWidth="1"/>
    <col min="4613" max="4613" width="22.28515625" style="49" customWidth="1"/>
    <col min="4614" max="4614" width="23.28515625" style="49" customWidth="1"/>
    <col min="4615" max="4615" width="13.140625" style="49" customWidth="1"/>
    <col min="4616" max="4616" width="14.140625" style="49" customWidth="1"/>
    <col min="4617" max="4617" width="28" style="49" customWidth="1"/>
    <col min="4618" max="4618" width="21" style="49" customWidth="1"/>
    <col min="4619" max="4864" width="9.140625" style="49"/>
    <col min="4865" max="4865" width="33.28515625" style="49" customWidth="1"/>
    <col min="4866" max="4866" width="21.42578125" style="49" customWidth="1"/>
    <col min="4867" max="4867" width="22" style="49" customWidth="1"/>
    <col min="4868" max="4868" width="36.140625" style="49" customWidth="1"/>
    <col min="4869" max="4869" width="22.28515625" style="49" customWidth="1"/>
    <col min="4870" max="4870" width="23.28515625" style="49" customWidth="1"/>
    <col min="4871" max="4871" width="13.140625" style="49" customWidth="1"/>
    <col min="4872" max="4872" width="14.140625" style="49" customWidth="1"/>
    <col min="4873" max="4873" width="28" style="49" customWidth="1"/>
    <col min="4874" max="4874" width="21" style="49" customWidth="1"/>
    <col min="4875" max="5120" width="9.140625" style="49"/>
    <col min="5121" max="5121" width="33.28515625" style="49" customWidth="1"/>
    <col min="5122" max="5122" width="21.42578125" style="49" customWidth="1"/>
    <col min="5123" max="5123" width="22" style="49" customWidth="1"/>
    <col min="5124" max="5124" width="36.140625" style="49" customWidth="1"/>
    <col min="5125" max="5125" width="22.28515625" style="49" customWidth="1"/>
    <col min="5126" max="5126" width="23.28515625" style="49" customWidth="1"/>
    <col min="5127" max="5127" width="13.140625" style="49" customWidth="1"/>
    <col min="5128" max="5128" width="14.140625" style="49" customWidth="1"/>
    <col min="5129" max="5129" width="28" style="49" customWidth="1"/>
    <col min="5130" max="5130" width="21" style="49" customWidth="1"/>
    <col min="5131" max="5376" width="9.140625" style="49"/>
    <col min="5377" max="5377" width="33.28515625" style="49" customWidth="1"/>
    <col min="5378" max="5378" width="21.42578125" style="49" customWidth="1"/>
    <col min="5379" max="5379" width="22" style="49" customWidth="1"/>
    <col min="5380" max="5380" width="36.140625" style="49" customWidth="1"/>
    <col min="5381" max="5381" width="22.28515625" style="49" customWidth="1"/>
    <col min="5382" max="5382" width="23.28515625" style="49" customWidth="1"/>
    <col min="5383" max="5383" width="13.140625" style="49" customWidth="1"/>
    <col min="5384" max="5384" width="14.140625" style="49" customWidth="1"/>
    <col min="5385" max="5385" width="28" style="49" customWidth="1"/>
    <col min="5386" max="5386" width="21" style="49" customWidth="1"/>
    <col min="5387" max="5632" width="9.140625" style="49"/>
    <col min="5633" max="5633" width="33.28515625" style="49" customWidth="1"/>
    <col min="5634" max="5634" width="21.42578125" style="49" customWidth="1"/>
    <col min="5635" max="5635" width="22" style="49" customWidth="1"/>
    <col min="5636" max="5636" width="36.140625" style="49" customWidth="1"/>
    <col min="5637" max="5637" width="22.28515625" style="49" customWidth="1"/>
    <col min="5638" max="5638" width="23.28515625" style="49" customWidth="1"/>
    <col min="5639" max="5639" width="13.140625" style="49" customWidth="1"/>
    <col min="5640" max="5640" width="14.140625" style="49" customWidth="1"/>
    <col min="5641" max="5641" width="28" style="49" customWidth="1"/>
    <col min="5642" max="5642" width="21" style="49" customWidth="1"/>
    <col min="5643" max="5888" width="9.140625" style="49"/>
    <col min="5889" max="5889" width="33.28515625" style="49" customWidth="1"/>
    <col min="5890" max="5890" width="21.42578125" style="49" customWidth="1"/>
    <col min="5891" max="5891" width="22" style="49" customWidth="1"/>
    <col min="5892" max="5892" width="36.140625" style="49" customWidth="1"/>
    <col min="5893" max="5893" width="22.28515625" style="49" customWidth="1"/>
    <col min="5894" max="5894" width="23.28515625" style="49" customWidth="1"/>
    <col min="5895" max="5895" width="13.140625" style="49" customWidth="1"/>
    <col min="5896" max="5896" width="14.140625" style="49" customWidth="1"/>
    <col min="5897" max="5897" width="28" style="49" customWidth="1"/>
    <col min="5898" max="5898" width="21" style="49" customWidth="1"/>
    <col min="5899" max="6144" width="9.140625" style="49"/>
    <col min="6145" max="6145" width="33.28515625" style="49" customWidth="1"/>
    <col min="6146" max="6146" width="21.42578125" style="49" customWidth="1"/>
    <col min="6147" max="6147" width="22" style="49" customWidth="1"/>
    <col min="6148" max="6148" width="36.140625" style="49" customWidth="1"/>
    <col min="6149" max="6149" width="22.28515625" style="49" customWidth="1"/>
    <col min="6150" max="6150" width="23.28515625" style="49" customWidth="1"/>
    <col min="6151" max="6151" width="13.140625" style="49" customWidth="1"/>
    <col min="6152" max="6152" width="14.140625" style="49" customWidth="1"/>
    <col min="6153" max="6153" width="28" style="49" customWidth="1"/>
    <col min="6154" max="6154" width="21" style="49" customWidth="1"/>
    <col min="6155" max="6400" width="9.140625" style="49"/>
    <col min="6401" max="6401" width="33.28515625" style="49" customWidth="1"/>
    <col min="6402" max="6402" width="21.42578125" style="49" customWidth="1"/>
    <col min="6403" max="6403" width="22" style="49" customWidth="1"/>
    <col min="6404" max="6404" width="36.140625" style="49" customWidth="1"/>
    <col min="6405" max="6405" width="22.28515625" style="49" customWidth="1"/>
    <col min="6406" max="6406" width="23.28515625" style="49" customWidth="1"/>
    <col min="6407" max="6407" width="13.140625" style="49" customWidth="1"/>
    <col min="6408" max="6408" width="14.140625" style="49" customWidth="1"/>
    <col min="6409" max="6409" width="28" style="49" customWidth="1"/>
    <col min="6410" max="6410" width="21" style="49" customWidth="1"/>
    <col min="6411" max="6656" width="9.140625" style="49"/>
    <col min="6657" max="6657" width="33.28515625" style="49" customWidth="1"/>
    <col min="6658" max="6658" width="21.42578125" style="49" customWidth="1"/>
    <col min="6659" max="6659" width="22" style="49" customWidth="1"/>
    <col min="6660" max="6660" width="36.140625" style="49" customWidth="1"/>
    <col min="6661" max="6661" width="22.28515625" style="49" customWidth="1"/>
    <col min="6662" max="6662" width="23.28515625" style="49" customWidth="1"/>
    <col min="6663" max="6663" width="13.140625" style="49" customWidth="1"/>
    <col min="6664" max="6664" width="14.140625" style="49" customWidth="1"/>
    <col min="6665" max="6665" width="28" style="49" customWidth="1"/>
    <col min="6666" max="6666" width="21" style="49" customWidth="1"/>
    <col min="6667" max="6912" width="9.140625" style="49"/>
    <col min="6913" max="6913" width="33.28515625" style="49" customWidth="1"/>
    <col min="6914" max="6914" width="21.42578125" style="49" customWidth="1"/>
    <col min="6915" max="6915" width="22" style="49" customWidth="1"/>
    <col min="6916" max="6916" width="36.140625" style="49" customWidth="1"/>
    <col min="6917" max="6917" width="22.28515625" style="49" customWidth="1"/>
    <col min="6918" max="6918" width="23.28515625" style="49" customWidth="1"/>
    <col min="6919" max="6919" width="13.140625" style="49" customWidth="1"/>
    <col min="6920" max="6920" width="14.140625" style="49" customWidth="1"/>
    <col min="6921" max="6921" width="28" style="49" customWidth="1"/>
    <col min="6922" max="6922" width="21" style="49" customWidth="1"/>
    <col min="6923" max="7168" width="9.140625" style="49"/>
    <col min="7169" max="7169" width="33.28515625" style="49" customWidth="1"/>
    <col min="7170" max="7170" width="21.42578125" style="49" customWidth="1"/>
    <col min="7171" max="7171" width="22" style="49" customWidth="1"/>
    <col min="7172" max="7172" width="36.140625" style="49" customWidth="1"/>
    <col min="7173" max="7173" width="22.28515625" style="49" customWidth="1"/>
    <col min="7174" max="7174" width="23.28515625" style="49" customWidth="1"/>
    <col min="7175" max="7175" width="13.140625" style="49" customWidth="1"/>
    <col min="7176" max="7176" width="14.140625" style="49" customWidth="1"/>
    <col min="7177" max="7177" width="28" style="49" customWidth="1"/>
    <col min="7178" max="7178" width="21" style="49" customWidth="1"/>
    <col min="7179" max="7424" width="9.140625" style="49"/>
    <col min="7425" max="7425" width="33.28515625" style="49" customWidth="1"/>
    <col min="7426" max="7426" width="21.42578125" style="49" customWidth="1"/>
    <col min="7427" max="7427" width="22" style="49" customWidth="1"/>
    <col min="7428" max="7428" width="36.140625" style="49" customWidth="1"/>
    <col min="7429" max="7429" width="22.28515625" style="49" customWidth="1"/>
    <col min="7430" max="7430" width="23.28515625" style="49" customWidth="1"/>
    <col min="7431" max="7431" width="13.140625" style="49" customWidth="1"/>
    <col min="7432" max="7432" width="14.140625" style="49" customWidth="1"/>
    <col min="7433" max="7433" width="28" style="49" customWidth="1"/>
    <col min="7434" max="7434" width="21" style="49" customWidth="1"/>
    <col min="7435" max="7680" width="9.140625" style="49"/>
    <col min="7681" max="7681" width="33.28515625" style="49" customWidth="1"/>
    <col min="7682" max="7682" width="21.42578125" style="49" customWidth="1"/>
    <col min="7683" max="7683" width="22" style="49" customWidth="1"/>
    <col min="7684" max="7684" width="36.140625" style="49" customWidth="1"/>
    <col min="7685" max="7685" width="22.28515625" style="49" customWidth="1"/>
    <col min="7686" max="7686" width="23.28515625" style="49" customWidth="1"/>
    <col min="7687" max="7687" width="13.140625" style="49" customWidth="1"/>
    <col min="7688" max="7688" width="14.140625" style="49" customWidth="1"/>
    <col min="7689" max="7689" width="28" style="49" customWidth="1"/>
    <col min="7690" max="7690" width="21" style="49" customWidth="1"/>
    <col min="7691" max="7936" width="9.140625" style="49"/>
    <col min="7937" max="7937" width="33.28515625" style="49" customWidth="1"/>
    <col min="7938" max="7938" width="21.42578125" style="49" customWidth="1"/>
    <col min="7939" max="7939" width="22" style="49" customWidth="1"/>
    <col min="7940" max="7940" width="36.140625" style="49" customWidth="1"/>
    <col min="7941" max="7941" width="22.28515625" style="49" customWidth="1"/>
    <col min="7942" max="7942" width="23.28515625" style="49" customWidth="1"/>
    <col min="7943" max="7943" width="13.140625" style="49" customWidth="1"/>
    <col min="7944" max="7944" width="14.140625" style="49" customWidth="1"/>
    <col min="7945" max="7945" width="28" style="49" customWidth="1"/>
    <col min="7946" max="7946" width="21" style="49" customWidth="1"/>
    <col min="7947" max="8192" width="9.140625" style="49"/>
    <col min="8193" max="8193" width="33.28515625" style="49" customWidth="1"/>
    <col min="8194" max="8194" width="21.42578125" style="49" customWidth="1"/>
    <col min="8195" max="8195" width="22" style="49" customWidth="1"/>
    <col min="8196" max="8196" width="36.140625" style="49" customWidth="1"/>
    <col min="8197" max="8197" width="22.28515625" style="49" customWidth="1"/>
    <col min="8198" max="8198" width="23.28515625" style="49" customWidth="1"/>
    <col min="8199" max="8199" width="13.140625" style="49" customWidth="1"/>
    <col min="8200" max="8200" width="14.140625" style="49" customWidth="1"/>
    <col min="8201" max="8201" width="28" style="49" customWidth="1"/>
    <col min="8202" max="8202" width="21" style="49" customWidth="1"/>
    <col min="8203" max="8448" width="9.140625" style="49"/>
    <col min="8449" max="8449" width="33.28515625" style="49" customWidth="1"/>
    <col min="8450" max="8450" width="21.42578125" style="49" customWidth="1"/>
    <col min="8451" max="8451" width="22" style="49" customWidth="1"/>
    <col min="8452" max="8452" width="36.140625" style="49" customWidth="1"/>
    <col min="8453" max="8453" width="22.28515625" style="49" customWidth="1"/>
    <col min="8454" max="8454" width="23.28515625" style="49" customWidth="1"/>
    <col min="8455" max="8455" width="13.140625" style="49" customWidth="1"/>
    <col min="8456" max="8456" width="14.140625" style="49" customWidth="1"/>
    <col min="8457" max="8457" width="28" style="49" customWidth="1"/>
    <col min="8458" max="8458" width="21" style="49" customWidth="1"/>
    <col min="8459" max="8704" width="9.140625" style="49"/>
    <col min="8705" max="8705" width="33.28515625" style="49" customWidth="1"/>
    <col min="8706" max="8706" width="21.42578125" style="49" customWidth="1"/>
    <col min="8707" max="8707" width="22" style="49" customWidth="1"/>
    <col min="8708" max="8708" width="36.140625" style="49" customWidth="1"/>
    <col min="8709" max="8709" width="22.28515625" style="49" customWidth="1"/>
    <col min="8710" max="8710" width="23.28515625" style="49" customWidth="1"/>
    <col min="8711" max="8711" width="13.140625" style="49" customWidth="1"/>
    <col min="8712" max="8712" width="14.140625" style="49" customWidth="1"/>
    <col min="8713" max="8713" width="28" style="49" customWidth="1"/>
    <col min="8714" max="8714" width="21" style="49" customWidth="1"/>
    <col min="8715" max="8960" width="9.140625" style="49"/>
    <col min="8961" max="8961" width="33.28515625" style="49" customWidth="1"/>
    <col min="8962" max="8962" width="21.42578125" style="49" customWidth="1"/>
    <col min="8963" max="8963" width="22" style="49" customWidth="1"/>
    <col min="8964" max="8964" width="36.140625" style="49" customWidth="1"/>
    <col min="8965" max="8965" width="22.28515625" style="49" customWidth="1"/>
    <col min="8966" max="8966" width="23.28515625" style="49" customWidth="1"/>
    <col min="8967" max="8967" width="13.140625" style="49" customWidth="1"/>
    <col min="8968" max="8968" width="14.140625" style="49" customWidth="1"/>
    <col min="8969" max="8969" width="28" style="49" customWidth="1"/>
    <col min="8970" max="8970" width="21" style="49" customWidth="1"/>
    <col min="8971" max="9216" width="9.140625" style="49"/>
    <col min="9217" max="9217" width="33.28515625" style="49" customWidth="1"/>
    <col min="9218" max="9218" width="21.42578125" style="49" customWidth="1"/>
    <col min="9219" max="9219" width="22" style="49" customWidth="1"/>
    <col min="9220" max="9220" width="36.140625" style="49" customWidth="1"/>
    <col min="9221" max="9221" width="22.28515625" style="49" customWidth="1"/>
    <col min="9222" max="9222" width="23.28515625" style="49" customWidth="1"/>
    <col min="9223" max="9223" width="13.140625" style="49" customWidth="1"/>
    <col min="9224" max="9224" width="14.140625" style="49" customWidth="1"/>
    <col min="9225" max="9225" width="28" style="49" customWidth="1"/>
    <col min="9226" max="9226" width="21" style="49" customWidth="1"/>
    <col min="9227" max="9472" width="9.140625" style="49"/>
    <col min="9473" max="9473" width="33.28515625" style="49" customWidth="1"/>
    <col min="9474" max="9474" width="21.42578125" style="49" customWidth="1"/>
    <col min="9475" max="9475" width="22" style="49" customWidth="1"/>
    <col min="9476" max="9476" width="36.140625" style="49" customWidth="1"/>
    <col min="9477" max="9477" width="22.28515625" style="49" customWidth="1"/>
    <col min="9478" max="9478" width="23.28515625" style="49" customWidth="1"/>
    <col min="9479" max="9479" width="13.140625" style="49" customWidth="1"/>
    <col min="9480" max="9480" width="14.140625" style="49" customWidth="1"/>
    <col min="9481" max="9481" width="28" style="49" customWidth="1"/>
    <col min="9482" max="9482" width="21" style="49" customWidth="1"/>
    <col min="9483" max="9728" width="9.140625" style="49"/>
    <col min="9729" max="9729" width="33.28515625" style="49" customWidth="1"/>
    <col min="9730" max="9730" width="21.42578125" style="49" customWidth="1"/>
    <col min="9731" max="9731" width="22" style="49" customWidth="1"/>
    <col min="9732" max="9732" width="36.140625" style="49" customWidth="1"/>
    <col min="9733" max="9733" width="22.28515625" style="49" customWidth="1"/>
    <col min="9734" max="9734" width="23.28515625" style="49" customWidth="1"/>
    <col min="9735" max="9735" width="13.140625" style="49" customWidth="1"/>
    <col min="9736" max="9736" width="14.140625" style="49" customWidth="1"/>
    <col min="9737" max="9737" width="28" style="49" customWidth="1"/>
    <col min="9738" max="9738" width="21" style="49" customWidth="1"/>
    <col min="9739" max="9984" width="9.140625" style="49"/>
    <col min="9985" max="9985" width="33.28515625" style="49" customWidth="1"/>
    <col min="9986" max="9986" width="21.42578125" style="49" customWidth="1"/>
    <col min="9987" max="9987" width="22" style="49" customWidth="1"/>
    <col min="9988" max="9988" width="36.140625" style="49" customWidth="1"/>
    <col min="9989" max="9989" width="22.28515625" style="49" customWidth="1"/>
    <col min="9990" max="9990" width="23.28515625" style="49" customWidth="1"/>
    <col min="9991" max="9991" width="13.140625" style="49" customWidth="1"/>
    <col min="9992" max="9992" width="14.140625" style="49" customWidth="1"/>
    <col min="9993" max="9993" width="28" style="49" customWidth="1"/>
    <col min="9994" max="9994" width="21" style="49" customWidth="1"/>
    <col min="9995" max="10240" width="9.140625" style="49"/>
    <col min="10241" max="10241" width="33.28515625" style="49" customWidth="1"/>
    <col min="10242" max="10242" width="21.42578125" style="49" customWidth="1"/>
    <col min="10243" max="10243" width="22" style="49" customWidth="1"/>
    <col min="10244" max="10244" width="36.140625" style="49" customWidth="1"/>
    <col min="10245" max="10245" width="22.28515625" style="49" customWidth="1"/>
    <col min="10246" max="10246" width="23.28515625" style="49" customWidth="1"/>
    <col min="10247" max="10247" width="13.140625" style="49" customWidth="1"/>
    <col min="10248" max="10248" width="14.140625" style="49" customWidth="1"/>
    <col min="10249" max="10249" width="28" style="49" customWidth="1"/>
    <col min="10250" max="10250" width="21" style="49" customWidth="1"/>
    <col min="10251" max="10496" width="9.140625" style="49"/>
    <col min="10497" max="10497" width="33.28515625" style="49" customWidth="1"/>
    <col min="10498" max="10498" width="21.42578125" style="49" customWidth="1"/>
    <col min="10499" max="10499" width="22" style="49" customWidth="1"/>
    <col min="10500" max="10500" width="36.140625" style="49" customWidth="1"/>
    <col min="10501" max="10501" width="22.28515625" style="49" customWidth="1"/>
    <col min="10502" max="10502" width="23.28515625" style="49" customWidth="1"/>
    <col min="10503" max="10503" width="13.140625" style="49" customWidth="1"/>
    <col min="10504" max="10504" width="14.140625" style="49" customWidth="1"/>
    <col min="10505" max="10505" width="28" style="49" customWidth="1"/>
    <col min="10506" max="10506" width="21" style="49" customWidth="1"/>
    <col min="10507" max="10752" width="9.140625" style="49"/>
    <col min="10753" max="10753" width="33.28515625" style="49" customWidth="1"/>
    <col min="10754" max="10754" width="21.42578125" style="49" customWidth="1"/>
    <col min="10755" max="10755" width="22" style="49" customWidth="1"/>
    <col min="10756" max="10756" width="36.140625" style="49" customWidth="1"/>
    <col min="10757" max="10757" width="22.28515625" style="49" customWidth="1"/>
    <col min="10758" max="10758" width="23.28515625" style="49" customWidth="1"/>
    <col min="10759" max="10759" width="13.140625" style="49" customWidth="1"/>
    <col min="10760" max="10760" width="14.140625" style="49" customWidth="1"/>
    <col min="10761" max="10761" width="28" style="49" customWidth="1"/>
    <col min="10762" max="10762" width="21" style="49" customWidth="1"/>
    <col min="10763" max="11008" width="9.140625" style="49"/>
    <col min="11009" max="11009" width="33.28515625" style="49" customWidth="1"/>
    <col min="11010" max="11010" width="21.42578125" style="49" customWidth="1"/>
    <col min="11011" max="11011" width="22" style="49" customWidth="1"/>
    <col min="11012" max="11012" width="36.140625" style="49" customWidth="1"/>
    <col min="11013" max="11013" width="22.28515625" style="49" customWidth="1"/>
    <col min="11014" max="11014" width="23.28515625" style="49" customWidth="1"/>
    <col min="11015" max="11015" width="13.140625" style="49" customWidth="1"/>
    <col min="11016" max="11016" width="14.140625" style="49" customWidth="1"/>
    <col min="11017" max="11017" width="28" style="49" customWidth="1"/>
    <col min="11018" max="11018" width="21" style="49" customWidth="1"/>
    <col min="11019" max="11264" width="9.140625" style="49"/>
    <col min="11265" max="11265" width="33.28515625" style="49" customWidth="1"/>
    <col min="11266" max="11266" width="21.42578125" style="49" customWidth="1"/>
    <col min="11267" max="11267" width="22" style="49" customWidth="1"/>
    <col min="11268" max="11268" width="36.140625" style="49" customWidth="1"/>
    <col min="11269" max="11269" width="22.28515625" style="49" customWidth="1"/>
    <col min="11270" max="11270" width="23.28515625" style="49" customWidth="1"/>
    <col min="11271" max="11271" width="13.140625" style="49" customWidth="1"/>
    <col min="11272" max="11272" width="14.140625" style="49" customWidth="1"/>
    <col min="11273" max="11273" width="28" style="49" customWidth="1"/>
    <col min="11274" max="11274" width="21" style="49" customWidth="1"/>
    <col min="11275" max="11520" width="9.140625" style="49"/>
    <col min="11521" max="11521" width="33.28515625" style="49" customWidth="1"/>
    <col min="11522" max="11522" width="21.42578125" style="49" customWidth="1"/>
    <col min="11523" max="11523" width="22" style="49" customWidth="1"/>
    <col min="11524" max="11524" width="36.140625" style="49" customWidth="1"/>
    <col min="11525" max="11525" width="22.28515625" style="49" customWidth="1"/>
    <col min="11526" max="11526" width="23.28515625" style="49" customWidth="1"/>
    <col min="11527" max="11527" width="13.140625" style="49" customWidth="1"/>
    <col min="11528" max="11528" width="14.140625" style="49" customWidth="1"/>
    <col min="11529" max="11529" width="28" style="49" customWidth="1"/>
    <col min="11530" max="11530" width="21" style="49" customWidth="1"/>
    <col min="11531" max="11776" width="9.140625" style="49"/>
    <col min="11777" max="11777" width="33.28515625" style="49" customWidth="1"/>
    <col min="11778" max="11778" width="21.42578125" style="49" customWidth="1"/>
    <col min="11779" max="11779" width="22" style="49" customWidth="1"/>
    <col min="11780" max="11780" width="36.140625" style="49" customWidth="1"/>
    <col min="11781" max="11781" width="22.28515625" style="49" customWidth="1"/>
    <col min="11782" max="11782" width="23.28515625" style="49" customWidth="1"/>
    <col min="11783" max="11783" width="13.140625" style="49" customWidth="1"/>
    <col min="11784" max="11784" width="14.140625" style="49" customWidth="1"/>
    <col min="11785" max="11785" width="28" style="49" customWidth="1"/>
    <col min="11786" max="11786" width="21" style="49" customWidth="1"/>
    <col min="11787" max="12032" width="9.140625" style="49"/>
    <col min="12033" max="12033" width="33.28515625" style="49" customWidth="1"/>
    <col min="12034" max="12034" width="21.42578125" style="49" customWidth="1"/>
    <col min="12035" max="12035" width="22" style="49" customWidth="1"/>
    <col min="12036" max="12036" width="36.140625" style="49" customWidth="1"/>
    <col min="12037" max="12037" width="22.28515625" style="49" customWidth="1"/>
    <col min="12038" max="12038" width="23.28515625" style="49" customWidth="1"/>
    <col min="12039" max="12039" width="13.140625" style="49" customWidth="1"/>
    <col min="12040" max="12040" width="14.140625" style="49" customWidth="1"/>
    <col min="12041" max="12041" width="28" style="49" customWidth="1"/>
    <col min="12042" max="12042" width="21" style="49" customWidth="1"/>
    <col min="12043" max="12288" width="9.140625" style="49"/>
    <col min="12289" max="12289" width="33.28515625" style="49" customWidth="1"/>
    <col min="12290" max="12290" width="21.42578125" style="49" customWidth="1"/>
    <col min="12291" max="12291" width="22" style="49" customWidth="1"/>
    <col min="12292" max="12292" width="36.140625" style="49" customWidth="1"/>
    <col min="12293" max="12293" width="22.28515625" style="49" customWidth="1"/>
    <col min="12294" max="12294" width="23.28515625" style="49" customWidth="1"/>
    <col min="12295" max="12295" width="13.140625" style="49" customWidth="1"/>
    <col min="12296" max="12296" width="14.140625" style="49" customWidth="1"/>
    <col min="12297" max="12297" width="28" style="49" customWidth="1"/>
    <col min="12298" max="12298" width="21" style="49" customWidth="1"/>
    <col min="12299" max="12544" width="9.140625" style="49"/>
    <col min="12545" max="12545" width="33.28515625" style="49" customWidth="1"/>
    <col min="12546" max="12546" width="21.42578125" style="49" customWidth="1"/>
    <col min="12547" max="12547" width="22" style="49" customWidth="1"/>
    <col min="12548" max="12548" width="36.140625" style="49" customWidth="1"/>
    <col min="12549" max="12549" width="22.28515625" style="49" customWidth="1"/>
    <col min="12550" max="12550" width="23.28515625" style="49" customWidth="1"/>
    <col min="12551" max="12551" width="13.140625" style="49" customWidth="1"/>
    <col min="12552" max="12552" width="14.140625" style="49" customWidth="1"/>
    <col min="12553" max="12553" width="28" style="49" customWidth="1"/>
    <col min="12554" max="12554" width="21" style="49" customWidth="1"/>
    <col min="12555" max="12800" width="9.140625" style="49"/>
    <col min="12801" max="12801" width="33.28515625" style="49" customWidth="1"/>
    <col min="12802" max="12802" width="21.42578125" style="49" customWidth="1"/>
    <col min="12803" max="12803" width="22" style="49" customWidth="1"/>
    <col min="12804" max="12804" width="36.140625" style="49" customWidth="1"/>
    <col min="12805" max="12805" width="22.28515625" style="49" customWidth="1"/>
    <col min="12806" max="12806" width="23.28515625" style="49" customWidth="1"/>
    <col min="12807" max="12807" width="13.140625" style="49" customWidth="1"/>
    <col min="12808" max="12808" width="14.140625" style="49" customWidth="1"/>
    <col min="12809" max="12809" width="28" style="49" customWidth="1"/>
    <col min="12810" max="12810" width="21" style="49" customWidth="1"/>
    <col min="12811" max="13056" width="9.140625" style="49"/>
    <col min="13057" max="13057" width="33.28515625" style="49" customWidth="1"/>
    <col min="13058" max="13058" width="21.42578125" style="49" customWidth="1"/>
    <col min="13059" max="13059" width="22" style="49" customWidth="1"/>
    <col min="13060" max="13060" width="36.140625" style="49" customWidth="1"/>
    <col min="13061" max="13061" width="22.28515625" style="49" customWidth="1"/>
    <col min="13062" max="13062" width="23.28515625" style="49" customWidth="1"/>
    <col min="13063" max="13063" width="13.140625" style="49" customWidth="1"/>
    <col min="13064" max="13064" width="14.140625" style="49" customWidth="1"/>
    <col min="13065" max="13065" width="28" style="49" customWidth="1"/>
    <col min="13066" max="13066" width="21" style="49" customWidth="1"/>
    <col min="13067" max="13312" width="9.140625" style="49"/>
    <col min="13313" max="13313" width="33.28515625" style="49" customWidth="1"/>
    <col min="13314" max="13314" width="21.42578125" style="49" customWidth="1"/>
    <col min="13315" max="13315" width="22" style="49" customWidth="1"/>
    <col min="13316" max="13316" width="36.140625" style="49" customWidth="1"/>
    <col min="13317" max="13317" width="22.28515625" style="49" customWidth="1"/>
    <col min="13318" max="13318" width="23.28515625" style="49" customWidth="1"/>
    <col min="13319" max="13319" width="13.140625" style="49" customWidth="1"/>
    <col min="13320" max="13320" width="14.140625" style="49" customWidth="1"/>
    <col min="13321" max="13321" width="28" style="49" customWidth="1"/>
    <col min="13322" max="13322" width="21" style="49" customWidth="1"/>
    <col min="13323" max="13568" width="9.140625" style="49"/>
    <col min="13569" max="13569" width="33.28515625" style="49" customWidth="1"/>
    <col min="13570" max="13570" width="21.42578125" style="49" customWidth="1"/>
    <col min="13571" max="13571" width="22" style="49" customWidth="1"/>
    <col min="13572" max="13572" width="36.140625" style="49" customWidth="1"/>
    <col min="13573" max="13573" width="22.28515625" style="49" customWidth="1"/>
    <col min="13574" max="13574" width="23.28515625" style="49" customWidth="1"/>
    <col min="13575" max="13575" width="13.140625" style="49" customWidth="1"/>
    <col min="13576" max="13576" width="14.140625" style="49" customWidth="1"/>
    <col min="13577" max="13577" width="28" style="49" customWidth="1"/>
    <col min="13578" max="13578" width="21" style="49" customWidth="1"/>
    <col min="13579" max="13824" width="9.140625" style="49"/>
    <col min="13825" max="13825" width="33.28515625" style="49" customWidth="1"/>
    <col min="13826" max="13826" width="21.42578125" style="49" customWidth="1"/>
    <col min="13827" max="13827" width="22" style="49" customWidth="1"/>
    <col min="13828" max="13828" width="36.140625" style="49" customWidth="1"/>
    <col min="13829" max="13829" width="22.28515625" style="49" customWidth="1"/>
    <col min="13830" max="13830" width="23.28515625" style="49" customWidth="1"/>
    <col min="13831" max="13831" width="13.140625" style="49" customWidth="1"/>
    <col min="13832" max="13832" width="14.140625" style="49" customWidth="1"/>
    <col min="13833" max="13833" width="28" style="49" customWidth="1"/>
    <col min="13834" max="13834" width="21" style="49" customWidth="1"/>
    <col min="13835" max="14080" width="9.140625" style="49"/>
    <col min="14081" max="14081" width="33.28515625" style="49" customWidth="1"/>
    <col min="14082" max="14082" width="21.42578125" style="49" customWidth="1"/>
    <col min="14083" max="14083" width="22" style="49" customWidth="1"/>
    <col min="14084" max="14084" width="36.140625" style="49" customWidth="1"/>
    <col min="14085" max="14085" width="22.28515625" style="49" customWidth="1"/>
    <col min="14086" max="14086" width="23.28515625" style="49" customWidth="1"/>
    <col min="14087" max="14087" width="13.140625" style="49" customWidth="1"/>
    <col min="14088" max="14088" width="14.140625" style="49" customWidth="1"/>
    <col min="14089" max="14089" width="28" style="49" customWidth="1"/>
    <col min="14090" max="14090" width="21" style="49" customWidth="1"/>
    <col min="14091" max="14336" width="9.140625" style="49"/>
    <col min="14337" max="14337" width="33.28515625" style="49" customWidth="1"/>
    <col min="14338" max="14338" width="21.42578125" style="49" customWidth="1"/>
    <col min="14339" max="14339" width="22" style="49" customWidth="1"/>
    <col min="14340" max="14340" width="36.140625" style="49" customWidth="1"/>
    <col min="14341" max="14341" width="22.28515625" style="49" customWidth="1"/>
    <col min="14342" max="14342" width="23.28515625" style="49" customWidth="1"/>
    <col min="14343" max="14343" width="13.140625" style="49" customWidth="1"/>
    <col min="14344" max="14344" width="14.140625" style="49" customWidth="1"/>
    <col min="14345" max="14345" width="28" style="49" customWidth="1"/>
    <col min="14346" max="14346" width="21" style="49" customWidth="1"/>
    <col min="14347" max="14592" width="9.140625" style="49"/>
    <col min="14593" max="14593" width="33.28515625" style="49" customWidth="1"/>
    <col min="14594" max="14594" width="21.42578125" style="49" customWidth="1"/>
    <col min="14595" max="14595" width="22" style="49" customWidth="1"/>
    <col min="14596" max="14596" width="36.140625" style="49" customWidth="1"/>
    <col min="14597" max="14597" width="22.28515625" style="49" customWidth="1"/>
    <col min="14598" max="14598" width="23.28515625" style="49" customWidth="1"/>
    <col min="14599" max="14599" width="13.140625" style="49" customWidth="1"/>
    <col min="14600" max="14600" width="14.140625" style="49" customWidth="1"/>
    <col min="14601" max="14601" width="28" style="49" customWidth="1"/>
    <col min="14602" max="14602" width="21" style="49" customWidth="1"/>
    <col min="14603" max="14848" width="9.140625" style="49"/>
    <col min="14849" max="14849" width="33.28515625" style="49" customWidth="1"/>
    <col min="14850" max="14850" width="21.42578125" style="49" customWidth="1"/>
    <col min="14851" max="14851" width="22" style="49" customWidth="1"/>
    <col min="14852" max="14852" width="36.140625" style="49" customWidth="1"/>
    <col min="14853" max="14853" width="22.28515625" style="49" customWidth="1"/>
    <col min="14854" max="14854" width="23.28515625" style="49" customWidth="1"/>
    <col min="14855" max="14855" width="13.140625" style="49" customWidth="1"/>
    <col min="14856" max="14856" width="14.140625" style="49" customWidth="1"/>
    <col min="14857" max="14857" width="28" style="49" customWidth="1"/>
    <col min="14858" max="14858" width="21" style="49" customWidth="1"/>
    <col min="14859" max="15104" width="9.140625" style="49"/>
    <col min="15105" max="15105" width="33.28515625" style="49" customWidth="1"/>
    <col min="15106" max="15106" width="21.42578125" style="49" customWidth="1"/>
    <col min="15107" max="15107" width="22" style="49" customWidth="1"/>
    <col min="15108" max="15108" width="36.140625" style="49" customWidth="1"/>
    <col min="15109" max="15109" width="22.28515625" style="49" customWidth="1"/>
    <col min="15110" max="15110" width="23.28515625" style="49" customWidth="1"/>
    <col min="15111" max="15111" width="13.140625" style="49" customWidth="1"/>
    <col min="15112" max="15112" width="14.140625" style="49" customWidth="1"/>
    <col min="15113" max="15113" width="28" style="49" customWidth="1"/>
    <col min="15114" max="15114" width="21" style="49" customWidth="1"/>
    <col min="15115" max="15360" width="9.140625" style="49"/>
    <col min="15361" max="15361" width="33.28515625" style="49" customWidth="1"/>
    <col min="15362" max="15362" width="21.42578125" style="49" customWidth="1"/>
    <col min="15363" max="15363" width="22" style="49" customWidth="1"/>
    <col min="15364" max="15364" width="36.140625" style="49" customWidth="1"/>
    <col min="15365" max="15365" width="22.28515625" style="49" customWidth="1"/>
    <col min="15366" max="15366" width="23.28515625" style="49" customWidth="1"/>
    <col min="15367" max="15367" width="13.140625" style="49" customWidth="1"/>
    <col min="15368" max="15368" width="14.140625" style="49" customWidth="1"/>
    <col min="15369" max="15369" width="28" style="49" customWidth="1"/>
    <col min="15370" max="15370" width="21" style="49" customWidth="1"/>
    <col min="15371" max="15616" width="9.140625" style="49"/>
    <col min="15617" max="15617" width="33.28515625" style="49" customWidth="1"/>
    <col min="15618" max="15618" width="21.42578125" style="49" customWidth="1"/>
    <col min="15619" max="15619" width="22" style="49" customWidth="1"/>
    <col min="15620" max="15620" width="36.140625" style="49" customWidth="1"/>
    <col min="15621" max="15621" width="22.28515625" style="49" customWidth="1"/>
    <col min="15622" max="15622" width="23.28515625" style="49" customWidth="1"/>
    <col min="15623" max="15623" width="13.140625" style="49" customWidth="1"/>
    <col min="15624" max="15624" width="14.140625" style="49" customWidth="1"/>
    <col min="15625" max="15625" width="28" style="49" customWidth="1"/>
    <col min="15626" max="15626" width="21" style="49" customWidth="1"/>
    <col min="15627" max="15872" width="9.140625" style="49"/>
    <col min="15873" max="15873" width="33.28515625" style="49" customWidth="1"/>
    <col min="15874" max="15874" width="21.42578125" style="49" customWidth="1"/>
    <col min="15875" max="15875" width="22" style="49" customWidth="1"/>
    <col min="15876" max="15876" width="36.140625" style="49" customWidth="1"/>
    <col min="15877" max="15877" width="22.28515625" style="49" customWidth="1"/>
    <col min="15878" max="15878" width="23.28515625" style="49" customWidth="1"/>
    <col min="15879" max="15879" width="13.140625" style="49" customWidth="1"/>
    <col min="15880" max="15880" width="14.140625" style="49" customWidth="1"/>
    <col min="15881" max="15881" width="28" style="49" customWidth="1"/>
    <col min="15882" max="15882" width="21" style="49" customWidth="1"/>
    <col min="15883" max="16128" width="9.140625" style="49"/>
    <col min="16129" max="16129" width="33.28515625" style="49" customWidth="1"/>
    <col min="16130" max="16130" width="21.42578125" style="49" customWidth="1"/>
    <col min="16131" max="16131" width="22" style="49" customWidth="1"/>
    <col min="16132" max="16132" width="36.140625" style="49" customWidth="1"/>
    <col min="16133" max="16133" width="22.28515625" style="49" customWidth="1"/>
    <col min="16134" max="16134" width="23.28515625" style="49" customWidth="1"/>
    <col min="16135" max="16135" width="13.140625" style="49" customWidth="1"/>
    <col min="16136" max="16136" width="14.140625" style="49" customWidth="1"/>
    <col min="16137" max="16137" width="28" style="49" customWidth="1"/>
    <col min="16138" max="16138" width="21" style="49" customWidth="1"/>
    <col min="16139" max="16384" width="9.140625" style="49"/>
  </cols>
  <sheetData>
    <row r="1" spans="1:10" ht="15" customHeight="1" x14ac:dyDescent="0.25">
      <c r="A1" s="571" t="s">
        <v>193</v>
      </c>
      <c r="B1" s="573" t="s">
        <v>0</v>
      </c>
      <c r="C1" s="574"/>
      <c r="D1" s="575"/>
      <c r="E1" s="565" t="s">
        <v>192</v>
      </c>
      <c r="F1" s="566"/>
    </row>
    <row r="2" spans="1:10" x14ac:dyDescent="0.25">
      <c r="A2" s="572"/>
      <c r="B2" s="576"/>
      <c r="C2" s="577"/>
      <c r="D2" s="578"/>
      <c r="E2" s="567"/>
      <c r="F2" s="568"/>
    </row>
    <row r="3" spans="1:10" x14ac:dyDescent="0.25">
      <c r="A3" s="572"/>
      <c r="B3" s="576"/>
      <c r="C3" s="577"/>
      <c r="D3" s="578"/>
      <c r="E3" s="567"/>
      <c r="F3" s="568"/>
    </row>
    <row r="4" spans="1:10" ht="27" customHeight="1" x14ac:dyDescent="0.25">
      <c r="A4" s="572"/>
      <c r="B4" s="576"/>
      <c r="C4" s="577"/>
      <c r="D4" s="578"/>
      <c r="E4" s="567"/>
      <c r="F4" s="568"/>
    </row>
    <row r="5" spans="1:10" x14ac:dyDescent="0.25">
      <c r="A5" s="52" t="s">
        <v>1</v>
      </c>
      <c r="B5" s="579" t="s">
        <v>195</v>
      </c>
      <c r="C5" s="580"/>
      <c r="D5" s="581"/>
      <c r="E5" s="567"/>
      <c r="F5" s="568"/>
    </row>
    <row r="6" spans="1:10" x14ac:dyDescent="0.25">
      <c r="A6" s="53" t="s">
        <v>194</v>
      </c>
      <c r="B6" s="582"/>
      <c r="C6" s="583"/>
      <c r="D6" s="584"/>
      <c r="E6" s="569"/>
      <c r="F6" s="570"/>
    </row>
    <row r="7" spans="1:10" ht="22.5" customHeight="1" x14ac:dyDescent="0.25">
      <c r="A7" s="78" t="s">
        <v>2</v>
      </c>
      <c r="B7" s="78" t="s">
        <v>3</v>
      </c>
      <c r="C7" s="78" t="s">
        <v>4</v>
      </c>
      <c r="D7" s="78" t="s">
        <v>5</v>
      </c>
      <c r="E7" s="78" t="s">
        <v>3</v>
      </c>
      <c r="F7" s="78" t="s">
        <v>4</v>
      </c>
    </row>
    <row r="8" spans="1:10" ht="17.25" customHeight="1" x14ac:dyDescent="0.25">
      <c r="A8" s="79" t="s">
        <v>6</v>
      </c>
      <c r="B8" s="80">
        <f>B9+B10+B20+B21+B25</f>
        <v>1033552306.5400001</v>
      </c>
      <c r="C8" s="80">
        <f>C9+C10+C20+C21+C25+C26</f>
        <v>1136702555.77</v>
      </c>
      <c r="D8" s="79" t="s">
        <v>7</v>
      </c>
      <c r="E8" s="80">
        <f>E9+E10+E13+E14</f>
        <v>975879589.75999999</v>
      </c>
      <c r="F8" s="80">
        <f>F9+F10+F14</f>
        <v>1060558979.1299999</v>
      </c>
      <c r="G8" s="81"/>
      <c r="H8" s="81"/>
      <c r="I8" s="56"/>
    </row>
    <row r="9" spans="1:10" ht="27" customHeight="1" x14ac:dyDescent="0.25">
      <c r="A9" s="79" t="s">
        <v>8</v>
      </c>
      <c r="B9" s="65">
        <v>14957.46</v>
      </c>
      <c r="C9" s="65">
        <f>'[1]Załącznik 11'!E13</f>
        <v>0</v>
      </c>
      <c r="D9" s="79" t="s">
        <v>9</v>
      </c>
      <c r="E9" s="65">
        <v>828774449.21000004</v>
      </c>
      <c r="F9" s="65">
        <v>1267507087.8</v>
      </c>
      <c r="G9" s="81"/>
      <c r="H9" s="81"/>
      <c r="I9" s="56"/>
      <c r="J9" s="56"/>
    </row>
    <row r="10" spans="1:10" ht="16.5" customHeight="1" x14ac:dyDescent="0.25">
      <c r="A10" s="79" t="s">
        <v>10</v>
      </c>
      <c r="B10" s="65">
        <f>B11+B18+B19</f>
        <v>810338992.92000008</v>
      </c>
      <c r="C10" s="65">
        <f>C11+C18+C19</f>
        <v>878011622.93000007</v>
      </c>
      <c r="D10" s="79" t="s">
        <v>11</v>
      </c>
      <c r="E10" s="65">
        <f>E11-E12</f>
        <v>147105140.55000001</v>
      </c>
      <c r="F10" s="65">
        <f>F11-F12</f>
        <v>-206948108.67000002</v>
      </c>
      <c r="G10" s="81"/>
      <c r="H10" s="81"/>
    </row>
    <row r="11" spans="1:10" ht="16.5" customHeight="1" x14ac:dyDescent="0.25">
      <c r="A11" s="79" t="s">
        <v>12</v>
      </c>
      <c r="B11" s="65">
        <f>B12+SUM(B14:B17)</f>
        <v>655203850.41000009</v>
      </c>
      <c r="C11" s="65">
        <f>C12+SUM(C14:C17)</f>
        <v>660763720.43000007</v>
      </c>
      <c r="D11" s="82" t="s">
        <v>13</v>
      </c>
      <c r="E11" s="66">
        <v>147105140.55000001</v>
      </c>
      <c r="F11" s="66">
        <v>0</v>
      </c>
      <c r="G11" s="81"/>
      <c r="H11" s="81"/>
    </row>
    <row r="12" spans="1:10" ht="16.5" customHeight="1" x14ac:dyDescent="0.25">
      <c r="A12" s="82" t="s">
        <v>14</v>
      </c>
      <c r="B12" s="66">
        <v>421507831.91000003</v>
      </c>
      <c r="C12" s="66">
        <f>'[1]Załącznik 11'!E19</f>
        <v>438720599.63</v>
      </c>
      <c r="D12" s="82" t="s">
        <v>15</v>
      </c>
      <c r="E12" s="66"/>
      <c r="F12" s="66">
        <f>-('[1]RZiS FORMUŁY'!D49)</f>
        <v>206948108.67000002</v>
      </c>
      <c r="G12" s="81"/>
      <c r="H12" s="81"/>
    </row>
    <row r="13" spans="1:10" ht="64.5" customHeight="1" x14ac:dyDescent="0.25">
      <c r="A13" s="82" t="s">
        <v>16</v>
      </c>
      <c r="B13" s="57">
        <v>17205862.629999999</v>
      </c>
      <c r="C13" s="66">
        <v>16992641.73</v>
      </c>
      <c r="D13" s="79" t="s">
        <v>17</v>
      </c>
      <c r="E13" s="65">
        <v>0</v>
      </c>
      <c r="F13" s="65">
        <v>0</v>
      </c>
      <c r="G13" s="81"/>
      <c r="H13" s="81"/>
    </row>
    <row r="14" spans="1:10" ht="30" x14ac:dyDescent="0.25">
      <c r="A14" s="82" t="s">
        <v>18</v>
      </c>
      <c r="B14" s="66">
        <v>230767144.02000001</v>
      </c>
      <c r="C14" s="66">
        <f>'[1]Załącznik 11'!E22</f>
        <v>219370330.07000002</v>
      </c>
      <c r="D14" s="79" t="s">
        <v>19</v>
      </c>
      <c r="E14" s="65">
        <v>0</v>
      </c>
      <c r="F14" s="65">
        <v>0</v>
      </c>
      <c r="G14" s="81"/>
      <c r="H14" s="81"/>
    </row>
    <row r="15" spans="1:10" x14ac:dyDescent="0.25">
      <c r="A15" s="82" t="s">
        <v>20</v>
      </c>
      <c r="B15" s="66">
        <v>2156313.54</v>
      </c>
      <c r="C15" s="66">
        <f>'[1]Załącznik 11'!E25</f>
        <v>1904658.1500000004</v>
      </c>
      <c r="D15" s="79" t="s">
        <v>21</v>
      </c>
      <c r="E15" s="83">
        <v>0</v>
      </c>
      <c r="F15" s="83">
        <v>0</v>
      </c>
      <c r="G15" s="81"/>
      <c r="H15" s="81"/>
    </row>
    <row r="16" spans="1:10" x14ac:dyDescent="0.25">
      <c r="A16" s="82" t="s">
        <v>22</v>
      </c>
      <c r="B16" s="66">
        <v>59016.7</v>
      </c>
      <c r="C16" s="66">
        <f>'[1]Załącznik 11'!E28</f>
        <v>31334.599999999977</v>
      </c>
      <c r="D16" s="79" t="s">
        <v>23</v>
      </c>
      <c r="E16" s="83">
        <v>0</v>
      </c>
      <c r="F16" s="83">
        <v>0</v>
      </c>
      <c r="G16" s="81"/>
      <c r="H16" s="81"/>
    </row>
    <row r="17" spans="1:10" ht="33" customHeight="1" x14ac:dyDescent="0.25">
      <c r="A17" s="82" t="s">
        <v>24</v>
      </c>
      <c r="B17" s="66">
        <v>713544.24</v>
      </c>
      <c r="C17" s="66">
        <f>'[1]Załącznik 11'!E31</f>
        <v>736797.98</v>
      </c>
      <c r="D17" s="79" t="s">
        <v>196</v>
      </c>
      <c r="E17" s="84">
        <f>E18+E19+E30+E31</f>
        <v>102254574.95</v>
      </c>
      <c r="F17" s="84">
        <f>F18+F19+F30+F31</f>
        <v>108217057.28999999</v>
      </c>
      <c r="G17" s="81"/>
      <c r="H17" s="81"/>
    </row>
    <row r="18" spans="1:10" x14ac:dyDescent="0.25">
      <c r="A18" s="79" t="s">
        <v>25</v>
      </c>
      <c r="B18" s="65">
        <v>155135142.50999999</v>
      </c>
      <c r="C18" s="65">
        <f>'[1]Załącznik 11'!E49</f>
        <v>217247902.5</v>
      </c>
      <c r="D18" s="82" t="s">
        <v>197</v>
      </c>
      <c r="E18" s="65">
        <v>0</v>
      </c>
      <c r="F18" s="65">
        <v>26176.5</v>
      </c>
      <c r="G18" s="81"/>
      <c r="H18" s="81"/>
    </row>
    <row r="19" spans="1:10" ht="32.25" customHeight="1" x14ac:dyDescent="0.25">
      <c r="A19" s="79" t="s">
        <v>26</v>
      </c>
      <c r="B19" s="83">
        <v>0</v>
      </c>
      <c r="C19" s="83">
        <v>0</v>
      </c>
      <c r="D19" s="79" t="s">
        <v>27</v>
      </c>
      <c r="E19" s="85">
        <f>SUM(E20:E29)</f>
        <v>28368416.41</v>
      </c>
      <c r="F19" s="85">
        <f>SUM(F20:F27)</f>
        <v>29880401.75</v>
      </c>
      <c r="G19" s="81"/>
      <c r="H19" s="81"/>
    </row>
    <row r="20" spans="1:10" ht="17.25" customHeight="1" x14ac:dyDescent="0.25">
      <c r="A20" s="79" t="s">
        <v>28</v>
      </c>
      <c r="B20" s="65">
        <v>221285931.34999999</v>
      </c>
      <c r="C20" s="65">
        <f>'[1]Zał.12 Nal. A.III. ZBIOR.'!H37</f>
        <v>256992516.24000001</v>
      </c>
      <c r="D20" s="82" t="s">
        <v>29</v>
      </c>
      <c r="E20" s="66">
        <v>1219525.3500000001</v>
      </c>
      <c r="F20" s="66">
        <f>'[1]Załacznik 10'!H143</f>
        <v>1744007.77</v>
      </c>
      <c r="G20" s="81"/>
      <c r="H20" s="81"/>
    </row>
    <row r="21" spans="1:10" ht="29.25" customHeight="1" x14ac:dyDescent="0.25">
      <c r="A21" s="79" t="s">
        <v>30</v>
      </c>
      <c r="B21" s="65">
        <f>SUM(B22:B24)</f>
        <v>0</v>
      </c>
      <c r="C21" s="65">
        <f>SUM(C22:C24)</f>
        <v>0</v>
      </c>
      <c r="D21" s="82" t="s">
        <v>31</v>
      </c>
      <c r="E21" s="66">
        <v>126690</v>
      </c>
      <c r="F21" s="66">
        <f>'[1]Załacznik 10'!H149</f>
        <v>137322</v>
      </c>
      <c r="G21" s="81"/>
      <c r="H21" s="81"/>
    </row>
    <row r="22" spans="1:10" ht="30" x14ac:dyDescent="0.25">
      <c r="A22" s="82" t="s">
        <v>32</v>
      </c>
      <c r="B22" s="66">
        <v>0</v>
      </c>
      <c r="C22" s="66">
        <v>0</v>
      </c>
      <c r="D22" s="82" t="s">
        <v>33</v>
      </c>
      <c r="E22" s="66">
        <v>765033.64</v>
      </c>
      <c r="F22" s="66">
        <f>'[1]Załacznik 10'!H155</f>
        <v>784018.54</v>
      </c>
      <c r="G22" s="81"/>
      <c r="H22" s="81"/>
    </row>
    <row r="23" spans="1:10" ht="14.25" customHeight="1" x14ac:dyDescent="0.25">
      <c r="A23" s="82" t="s">
        <v>34</v>
      </c>
      <c r="B23" s="86">
        <v>0</v>
      </c>
      <c r="C23" s="86">
        <v>0</v>
      </c>
      <c r="D23" s="82" t="s">
        <v>35</v>
      </c>
      <c r="E23" s="66">
        <v>1357573.65</v>
      </c>
      <c r="F23" s="66">
        <f>'[1]Załacznik 10'!H162</f>
        <v>1372057.44</v>
      </c>
      <c r="G23" s="81"/>
      <c r="H23" s="81"/>
    </row>
    <row r="24" spans="1:10" ht="30.75" customHeight="1" x14ac:dyDescent="0.25">
      <c r="A24" s="82" t="s">
        <v>36</v>
      </c>
      <c r="B24" s="86">
        <v>0</v>
      </c>
      <c r="C24" s="86">
        <v>0</v>
      </c>
      <c r="D24" s="82" t="s">
        <v>37</v>
      </c>
      <c r="E24" s="66">
        <v>16049626.84</v>
      </c>
      <c r="F24" s="66">
        <f>'[1]Załacznik 10'!H184</f>
        <v>15336907.110000001</v>
      </c>
      <c r="G24" s="81"/>
      <c r="H24" s="81"/>
    </row>
    <row r="25" spans="1:10" ht="33" customHeight="1" x14ac:dyDescent="0.25">
      <c r="A25" s="79" t="s">
        <v>38</v>
      </c>
      <c r="B25" s="65">
        <v>1912424.81</v>
      </c>
      <c r="C25" s="65">
        <f>'[1]Załącznik 11'!E35</f>
        <v>1698416.6</v>
      </c>
      <c r="D25" s="82" t="s">
        <v>39</v>
      </c>
      <c r="E25" s="87">
        <v>8849966.9299999997</v>
      </c>
      <c r="F25" s="87">
        <f>'[1]Załacznik 10'!H191</f>
        <v>10326225.999999998</v>
      </c>
      <c r="G25" s="81"/>
      <c r="H25" s="81"/>
    </row>
    <row r="26" spans="1:10" ht="47.25" customHeight="1" x14ac:dyDescent="0.25">
      <c r="A26" s="79" t="s">
        <v>40</v>
      </c>
      <c r="B26" s="83">
        <v>0</v>
      </c>
      <c r="C26" s="83">
        <v>0</v>
      </c>
      <c r="D26" s="82" t="s">
        <v>41</v>
      </c>
      <c r="E26" s="66">
        <v>0</v>
      </c>
      <c r="F26" s="66">
        <f>'[1]Załacznik 10'!H200</f>
        <v>179862.89</v>
      </c>
      <c r="G26" s="81"/>
      <c r="H26" s="81"/>
    </row>
    <row r="27" spans="1:10" x14ac:dyDescent="0.25">
      <c r="A27" s="79" t="s">
        <v>42</v>
      </c>
      <c r="B27" s="65">
        <f>B28+B33+B39+B47</f>
        <v>44581858.170000002</v>
      </c>
      <c r="C27" s="65">
        <f>C28+C33+C39+C47</f>
        <v>32073480.649999999</v>
      </c>
      <c r="D27" s="82" t="s">
        <v>43</v>
      </c>
      <c r="E27" s="66">
        <f>E28+E29</f>
        <v>0</v>
      </c>
      <c r="F27" s="66">
        <f>F28+F29</f>
        <v>0</v>
      </c>
      <c r="G27" s="81"/>
      <c r="H27" s="81"/>
    </row>
    <row r="28" spans="1:10" ht="30" x14ac:dyDescent="0.25">
      <c r="A28" s="79" t="s">
        <v>44</v>
      </c>
      <c r="B28" s="65">
        <f>SUM(B29:B32)</f>
        <v>0</v>
      </c>
      <c r="C28" s="65">
        <f>SUM(C29:C32)</f>
        <v>0</v>
      </c>
      <c r="D28" s="82" t="s">
        <v>45</v>
      </c>
      <c r="E28" s="66">
        <v>0</v>
      </c>
      <c r="F28" s="66">
        <f>'[2]Załacznik 10'!H229</f>
        <v>0</v>
      </c>
      <c r="G28" s="81"/>
      <c r="H28" s="81"/>
    </row>
    <row r="29" spans="1:10" x14ac:dyDescent="0.25">
      <c r="A29" s="82" t="s">
        <v>46</v>
      </c>
      <c r="B29" s="66">
        <v>0</v>
      </c>
      <c r="C29" s="66">
        <v>0</v>
      </c>
      <c r="D29" s="82" t="s">
        <v>47</v>
      </c>
      <c r="E29" s="66">
        <v>0</v>
      </c>
      <c r="F29" s="66">
        <f>'[2]Załacznik 10'!H239</f>
        <v>0</v>
      </c>
      <c r="G29" s="81"/>
      <c r="H29" s="81"/>
    </row>
    <row r="30" spans="1:10" x14ac:dyDescent="0.25">
      <c r="A30" s="82" t="s">
        <v>48</v>
      </c>
      <c r="B30" s="86">
        <v>0</v>
      </c>
      <c r="C30" s="86">
        <v>0</v>
      </c>
      <c r="D30" s="79" t="s">
        <v>49</v>
      </c>
      <c r="E30" s="80">
        <v>59931785.130000003</v>
      </c>
      <c r="F30" s="80">
        <f>'[1]Załacznik 10'!H220</f>
        <v>64143262.57</v>
      </c>
      <c r="G30" s="81"/>
      <c r="H30" s="81"/>
    </row>
    <row r="31" spans="1:10" x14ac:dyDescent="0.25">
      <c r="A31" s="82" t="s">
        <v>50</v>
      </c>
      <c r="B31" s="86">
        <v>0</v>
      </c>
      <c r="C31" s="86">
        <v>0</v>
      </c>
      <c r="D31" s="79" t="s">
        <v>51</v>
      </c>
      <c r="E31" s="65">
        <v>13954373.41</v>
      </c>
      <c r="F31" s="65">
        <f>F32+F33</f>
        <v>14167216.470000001</v>
      </c>
      <c r="G31" s="81"/>
      <c r="H31" s="81"/>
    </row>
    <row r="32" spans="1:10" ht="30" x14ac:dyDescent="0.25">
      <c r="A32" s="82" t="s">
        <v>52</v>
      </c>
      <c r="B32" s="66">
        <v>0</v>
      </c>
      <c r="C32" s="66">
        <v>0</v>
      </c>
      <c r="D32" s="82" t="s">
        <v>53</v>
      </c>
      <c r="E32" s="66">
        <v>13954373.41</v>
      </c>
      <c r="F32" s="66">
        <f>'[1]Załacznik 10'!H226</f>
        <v>14167216.470000001</v>
      </c>
      <c r="G32" s="81"/>
      <c r="H32" s="88"/>
      <c r="I32" s="89"/>
      <c r="J32" s="90"/>
    </row>
    <row r="33" spans="1:10" ht="30.75" customHeight="1" x14ac:dyDescent="0.25">
      <c r="A33" s="79" t="s">
        <v>54</v>
      </c>
      <c r="B33" s="65">
        <f>SUM(B34:B38)</f>
        <v>35641216.899999999</v>
      </c>
      <c r="C33" s="65">
        <f>SUM(C34:C38)</f>
        <v>21495301.679999996</v>
      </c>
      <c r="D33" s="82" t="s">
        <v>55</v>
      </c>
      <c r="E33" s="66">
        <v>0</v>
      </c>
      <c r="F33" s="66">
        <v>0</v>
      </c>
      <c r="G33" s="81"/>
      <c r="H33" s="81"/>
    </row>
    <row r="34" spans="1:10" x14ac:dyDescent="0.25">
      <c r="A34" s="82" t="s">
        <v>56</v>
      </c>
      <c r="B34" s="66">
        <v>6911.39</v>
      </c>
      <c r="C34" s="66">
        <f>'[1]Załacznik 10'!H19</f>
        <v>21704.3</v>
      </c>
      <c r="D34" s="82"/>
      <c r="E34" s="65"/>
      <c r="F34" s="65"/>
      <c r="G34" s="81"/>
      <c r="H34" s="81"/>
    </row>
    <row r="35" spans="1:10" x14ac:dyDescent="0.25">
      <c r="A35" s="82" t="s">
        <v>57</v>
      </c>
      <c r="B35" s="66">
        <v>13124.82</v>
      </c>
      <c r="C35" s="66">
        <f>'[1]Załacznik 10'!H25</f>
        <v>18602.39</v>
      </c>
      <c r="D35" s="82"/>
      <c r="E35" s="65"/>
      <c r="F35" s="65"/>
      <c r="G35" s="81"/>
      <c r="H35" s="81"/>
    </row>
    <row r="36" spans="1:10" ht="30" x14ac:dyDescent="0.25">
      <c r="A36" s="82" t="s">
        <v>58</v>
      </c>
      <c r="B36" s="66">
        <v>0</v>
      </c>
      <c r="C36" s="66">
        <f>'[2]Załacznik 10'!H33</f>
        <v>0</v>
      </c>
      <c r="D36" s="82"/>
      <c r="E36" s="65"/>
      <c r="F36" s="65"/>
      <c r="G36" s="81"/>
      <c r="H36" s="81"/>
    </row>
    <row r="37" spans="1:10" ht="23.25" customHeight="1" x14ac:dyDescent="0.25">
      <c r="A37" s="82" t="s">
        <v>59</v>
      </c>
      <c r="B37" s="66">
        <v>35621180.689999998</v>
      </c>
      <c r="C37" s="66">
        <f>'[1]Załacznik 10'!H67</f>
        <v>21454994.989999995</v>
      </c>
      <c r="D37" s="79"/>
      <c r="E37" s="65"/>
      <c r="F37" s="65"/>
      <c r="G37" s="81"/>
      <c r="H37" s="81"/>
    </row>
    <row r="38" spans="1:10" ht="45" x14ac:dyDescent="0.25">
      <c r="A38" s="82" t="s">
        <v>60</v>
      </c>
      <c r="B38" s="66">
        <v>0</v>
      </c>
      <c r="C38" s="66">
        <f>'[2]Załacznik 10'!H81</f>
        <v>0</v>
      </c>
      <c r="D38" s="82"/>
      <c r="E38" s="87"/>
      <c r="F38" s="87"/>
      <c r="G38" s="81"/>
      <c r="H38" s="81"/>
    </row>
    <row r="39" spans="1:10" ht="28.5" customHeight="1" x14ac:dyDescent="0.25">
      <c r="A39" s="79" t="s">
        <v>61</v>
      </c>
      <c r="B39" s="65">
        <f>SUM(B40:B46)</f>
        <v>8890815.8400000017</v>
      </c>
      <c r="C39" s="65">
        <f>SUM(C41:C46)</f>
        <v>10539929.610000001</v>
      </c>
      <c r="D39" s="82"/>
      <c r="E39" s="91"/>
      <c r="F39" s="91"/>
      <c r="G39" s="81"/>
      <c r="H39" s="81"/>
    </row>
    <row r="40" spans="1:10" ht="18.75" customHeight="1" x14ac:dyDescent="0.25">
      <c r="A40" s="82" t="s">
        <v>62</v>
      </c>
      <c r="B40" s="66"/>
      <c r="D40" s="82"/>
      <c r="E40" s="91"/>
      <c r="F40" s="91"/>
      <c r="G40" s="81"/>
      <c r="H40" s="81"/>
    </row>
    <row r="41" spans="1:10" ht="31.5" customHeight="1" x14ac:dyDescent="0.25">
      <c r="A41" s="82" t="s">
        <v>63</v>
      </c>
      <c r="B41" s="66">
        <v>33991.629999999997</v>
      </c>
      <c r="C41" s="66">
        <f>'[1]Załacznik 10'!H96</f>
        <v>28772.3</v>
      </c>
      <c r="D41" s="82"/>
      <c r="E41" s="91"/>
      <c r="F41" s="91"/>
      <c r="G41" s="81"/>
      <c r="H41" s="81"/>
    </row>
    <row r="42" spans="1:10" ht="30" x14ac:dyDescent="0.25">
      <c r="A42" s="82" t="s">
        <v>64</v>
      </c>
      <c r="B42" s="66">
        <v>0</v>
      </c>
      <c r="C42" s="66">
        <f>'[2]Załacznik 10'!H111</f>
        <v>0</v>
      </c>
      <c r="D42" s="82"/>
      <c r="E42" s="91"/>
      <c r="F42" s="91"/>
      <c r="G42" s="81"/>
      <c r="H42" s="81"/>
    </row>
    <row r="43" spans="1:10" ht="18.75" customHeight="1" x14ac:dyDescent="0.25">
      <c r="A43" s="82" t="s">
        <v>65</v>
      </c>
      <c r="B43" s="66">
        <v>8856824.2100000009</v>
      </c>
      <c r="C43" s="66">
        <f>'[1]Załacznik 10'!H109</f>
        <v>10511157.310000001</v>
      </c>
      <c r="D43" s="82"/>
      <c r="E43" s="91"/>
      <c r="F43" s="91"/>
      <c r="G43" s="81"/>
      <c r="H43" s="81"/>
    </row>
    <row r="44" spans="1:10" ht="16.5" customHeight="1" x14ac:dyDescent="0.25">
      <c r="A44" s="82" t="s">
        <v>66</v>
      </c>
      <c r="B44" s="86">
        <v>0</v>
      </c>
      <c r="C44" s="66">
        <f>'[2]Załacznik 10'!H127</f>
        <v>0</v>
      </c>
      <c r="D44" s="82"/>
      <c r="E44" s="91"/>
      <c r="F44" s="91"/>
      <c r="G44" s="81"/>
      <c r="H44" s="81"/>
    </row>
    <row r="45" spans="1:10" ht="18.75" customHeight="1" x14ac:dyDescent="0.25">
      <c r="A45" s="82" t="s">
        <v>67</v>
      </c>
      <c r="B45" s="86">
        <v>0</v>
      </c>
      <c r="C45" s="86">
        <f>'[2]Załacznik 10'!H134</f>
        <v>0</v>
      </c>
      <c r="D45" s="82"/>
      <c r="E45" s="91"/>
      <c r="F45" s="91"/>
      <c r="G45" s="81"/>
      <c r="H45" s="81"/>
    </row>
    <row r="46" spans="1:10" ht="27" customHeight="1" x14ac:dyDescent="0.25">
      <c r="A46" s="82" t="s">
        <v>68</v>
      </c>
      <c r="B46" s="86">
        <v>0</v>
      </c>
      <c r="C46" s="86">
        <f>'[2]Załacznik 10'!H141</f>
        <v>0</v>
      </c>
      <c r="D46" s="82"/>
      <c r="E46" s="91"/>
      <c r="F46" s="91"/>
      <c r="G46" s="81"/>
      <c r="H46" s="81"/>
    </row>
    <row r="47" spans="1:10" ht="18.75" customHeight="1" x14ac:dyDescent="0.25">
      <c r="A47" s="79" t="s">
        <v>69</v>
      </c>
      <c r="B47" s="65">
        <v>49825.43</v>
      </c>
      <c r="C47" s="65">
        <f>'[1]Załacznik 10'!H133</f>
        <v>38249.360000000001</v>
      </c>
      <c r="D47" s="82"/>
      <c r="E47" s="91"/>
      <c r="F47" s="91"/>
      <c r="G47" s="81"/>
      <c r="H47" s="81"/>
    </row>
    <row r="48" spans="1:10" ht="17.25" customHeight="1" x14ac:dyDescent="0.25">
      <c r="A48" s="79" t="s">
        <v>70</v>
      </c>
      <c r="B48" s="92">
        <f>B8+B27</f>
        <v>1078134164.71</v>
      </c>
      <c r="C48" s="92">
        <f>C8+C27</f>
        <v>1168776036.4200001</v>
      </c>
      <c r="D48" s="79" t="s">
        <v>71</v>
      </c>
      <c r="E48" s="92">
        <f>E8+E15+E16+E17</f>
        <v>1078134164.71</v>
      </c>
      <c r="F48" s="92">
        <f>F8+F15+F16+F17</f>
        <v>1168776036.4199998</v>
      </c>
      <c r="G48" s="81"/>
      <c r="H48" s="81"/>
      <c r="I48" s="93"/>
      <c r="J48" s="93"/>
    </row>
    <row r="49" spans="1:9" s="48" customFormat="1" x14ac:dyDescent="0.25">
      <c r="A49" s="585"/>
      <c r="B49" s="585"/>
      <c r="C49" s="585"/>
      <c r="D49" s="585"/>
      <c r="E49" s="585"/>
      <c r="F49" s="585"/>
      <c r="G49" s="49"/>
      <c r="H49" s="49"/>
    </row>
    <row r="50" spans="1:9" s="48" customFormat="1" x14ac:dyDescent="0.25">
      <c r="A50" s="94"/>
      <c r="B50" s="94"/>
      <c r="C50" s="94"/>
      <c r="D50" s="94"/>
      <c r="E50" s="94"/>
      <c r="F50" s="94"/>
      <c r="G50" s="49"/>
      <c r="H50" s="49"/>
      <c r="I50" s="56"/>
    </row>
    <row r="51" spans="1:9" s="48" customFormat="1" x14ac:dyDescent="0.25">
      <c r="A51" s="94"/>
      <c r="B51" s="94"/>
      <c r="C51" s="562" t="s">
        <v>72</v>
      </c>
      <c r="D51" s="563"/>
      <c r="E51" s="94"/>
      <c r="F51" s="94"/>
      <c r="G51" s="49"/>
      <c r="H51" s="49"/>
    </row>
    <row r="52" spans="1:9" s="48" customFormat="1" x14ac:dyDescent="0.25">
      <c r="A52" s="89" t="s">
        <v>73</v>
      </c>
      <c r="B52" s="89"/>
      <c r="C52" s="563" t="s">
        <v>74</v>
      </c>
      <c r="D52" s="564"/>
      <c r="E52" s="89"/>
      <c r="F52" s="89" t="s">
        <v>75</v>
      </c>
      <c r="G52" s="49"/>
      <c r="H52" s="49"/>
    </row>
    <row r="53" spans="1:9" s="48" customFormat="1" x14ac:dyDescent="0.25">
      <c r="A53" s="89" t="s">
        <v>76</v>
      </c>
      <c r="B53" s="49"/>
      <c r="C53" s="49"/>
      <c r="D53" s="49"/>
      <c r="E53" s="89"/>
      <c r="F53" s="89" t="s">
        <v>77</v>
      </c>
      <c r="G53" s="49"/>
      <c r="H53" s="49"/>
    </row>
    <row r="54" spans="1:9" s="48" customFormat="1" x14ac:dyDescent="0.25">
      <c r="A54" s="89"/>
      <c r="B54" s="89"/>
      <c r="C54" s="89"/>
      <c r="D54" s="49"/>
      <c r="E54" s="89"/>
      <c r="F54" s="49"/>
      <c r="G54" s="49"/>
      <c r="H54" s="49"/>
    </row>
    <row r="55" spans="1:9" s="48" customFormat="1" x14ac:dyDescent="0.25">
      <c r="A55" s="89"/>
      <c r="B55" s="89"/>
      <c r="C55" s="89"/>
      <c r="D55" s="49"/>
      <c r="E55" s="89"/>
      <c r="F55" s="49"/>
      <c r="G55" s="49"/>
      <c r="H55" s="49"/>
    </row>
    <row r="56" spans="1:9" s="48" customFormat="1" x14ac:dyDescent="0.25">
      <c r="A56" s="89"/>
      <c r="B56" s="89"/>
      <c r="C56" s="89"/>
      <c r="D56" s="49"/>
      <c r="E56" s="89"/>
      <c r="F56" s="49"/>
      <c r="G56" s="49"/>
      <c r="H56" s="49"/>
    </row>
  </sheetData>
  <mergeCells count="7">
    <mergeCell ref="C51:D51"/>
    <mergeCell ref="C52:D52"/>
    <mergeCell ref="E1:F6"/>
    <mergeCell ref="A1:A4"/>
    <mergeCell ref="B1:D4"/>
    <mergeCell ref="B5:D6"/>
    <mergeCell ref="A49:F49"/>
  </mergeCells>
  <pageMargins left="0.31496062992125984" right="0.31496062992125984" top="0.35433070866141736" bottom="0.35433070866141736" header="0.31496062992125984" footer="0.31496062992125984"/>
  <pageSetup paperSize="9" scale="62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zoomScaleNormal="100" workbookViewId="0">
      <selection activeCell="G29" sqref="G29"/>
    </sheetView>
  </sheetViews>
  <sheetFormatPr defaultRowHeight="15" x14ac:dyDescent="0.25"/>
  <cols>
    <col min="1" max="1" width="31.28515625" style="50" customWidth="1"/>
    <col min="2" max="2" width="29.28515625" style="50" customWidth="1"/>
    <col min="3" max="3" width="29.7109375" style="50" customWidth="1"/>
    <col min="4" max="4" width="26.42578125" style="50" customWidth="1"/>
    <col min="5" max="5" width="27.5703125" style="48" customWidth="1"/>
    <col min="6" max="6" width="9.140625" style="49"/>
    <col min="7" max="7" width="18.28515625" style="50" bestFit="1" customWidth="1"/>
    <col min="8" max="9" width="14.42578125" style="50" customWidth="1"/>
    <col min="10" max="256" width="9.140625" style="50"/>
    <col min="257" max="257" width="31.28515625" style="50" customWidth="1"/>
    <col min="258" max="258" width="29.28515625" style="50" customWidth="1"/>
    <col min="259" max="259" width="29.7109375" style="50" customWidth="1"/>
    <col min="260" max="260" width="26.42578125" style="50" customWidth="1"/>
    <col min="261" max="261" width="27.5703125" style="50" customWidth="1"/>
    <col min="262" max="262" width="9.140625" style="50"/>
    <col min="263" max="263" width="18.28515625" style="50" bestFit="1" customWidth="1"/>
    <col min="264" max="265" width="14.42578125" style="50" customWidth="1"/>
    <col min="266" max="512" width="9.140625" style="50"/>
    <col min="513" max="513" width="31.28515625" style="50" customWidth="1"/>
    <col min="514" max="514" width="29.28515625" style="50" customWidth="1"/>
    <col min="515" max="515" width="29.7109375" style="50" customWidth="1"/>
    <col min="516" max="516" width="26.42578125" style="50" customWidth="1"/>
    <col min="517" max="517" width="27.5703125" style="50" customWidth="1"/>
    <col min="518" max="518" width="9.140625" style="50"/>
    <col min="519" max="519" width="18.28515625" style="50" bestFit="1" customWidth="1"/>
    <col min="520" max="521" width="14.42578125" style="50" customWidth="1"/>
    <col min="522" max="768" width="9.140625" style="50"/>
    <col min="769" max="769" width="31.28515625" style="50" customWidth="1"/>
    <col min="770" max="770" width="29.28515625" style="50" customWidth="1"/>
    <col min="771" max="771" width="29.7109375" style="50" customWidth="1"/>
    <col min="772" max="772" width="26.42578125" style="50" customWidth="1"/>
    <col min="773" max="773" width="27.5703125" style="50" customWidth="1"/>
    <col min="774" max="774" width="9.140625" style="50"/>
    <col min="775" max="775" width="18.28515625" style="50" bestFit="1" customWidth="1"/>
    <col min="776" max="777" width="14.42578125" style="50" customWidth="1"/>
    <col min="778" max="1024" width="9.140625" style="50"/>
    <col min="1025" max="1025" width="31.28515625" style="50" customWidth="1"/>
    <col min="1026" max="1026" width="29.28515625" style="50" customWidth="1"/>
    <col min="1027" max="1027" width="29.7109375" style="50" customWidth="1"/>
    <col min="1028" max="1028" width="26.42578125" style="50" customWidth="1"/>
    <col min="1029" max="1029" width="27.5703125" style="50" customWidth="1"/>
    <col min="1030" max="1030" width="9.140625" style="50"/>
    <col min="1031" max="1031" width="18.28515625" style="50" bestFit="1" customWidth="1"/>
    <col min="1032" max="1033" width="14.42578125" style="50" customWidth="1"/>
    <col min="1034" max="1280" width="9.140625" style="50"/>
    <col min="1281" max="1281" width="31.28515625" style="50" customWidth="1"/>
    <col min="1282" max="1282" width="29.28515625" style="50" customWidth="1"/>
    <col min="1283" max="1283" width="29.7109375" style="50" customWidth="1"/>
    <col min="1284" max="1284" width="26.42578125" style="50" customWidth="1"/>
    <col min="1285" max="1285" width="27.5703125" style="50" customWidth="1"/>
    <col min="1286" max="1286" width="9.140625" style="50"/>
    <col min="1287" max="1287" width="18.28515625" style="50" bestFit="1" customWidth="1"/>
    <col min="1288" max="1289" width="14.42578125" style="50" customWidth="1"/>
    <col min="1290" max="1536" width="9.140625" style="50"/>
    <col min="1537" max="1537" width="31.28515625" style="50" customWidth="1"/>
    <col min="1538" max="1538" width="29.28515625" style="50" customWidth="1"/>
    <col min="1539" max="1539" width="29.7109375" style="50" customWidth="1"/>
    <col min="1540" max="1540" width="26.42578125" style="50" customWidth="1"/>
    <col min="1541" max="1541" width="27.5703125" style="50" customWidth="1"/>
    <col min="1542" max="1542" width="9.140625" style="50"/>
    <col min="1543" max="1543" width="18.28515625" style="50" bestFit="1" customWidth="1"/>
    <col min="1544" max="1545" width="14.42578125" style="50" customWidth="1"/>
    <col min="1546" max="1792" width="9.140625" style="50"/>
    <col min="1793" max="1793" width="31.28515625" style="50" customWidth="1"/>
    <col min="1794" max="1794" width="29.28515625" style="50" customWidth="1"/>
    <col min="1795" max="1795" width="29.7109375" style="50" customWidth="1"/>
    <col min="1796" max="1796" width="26.42578125" style="50" customWidth="1"/>
    <col min="1797" max="1797" width="27.5703125" style="50" customWidth="1"/>
    <col min="1798" max="1798" width="9.140625" style="50"/>
    <col min="1799" max="1799" width="18.28515625" style="50" bestFit="1" customWidth="1"/>
    <col min="1800" max="1801" width="14.42578125" style="50" customWidth="1"/>
    <col min="1802" max="2048" width="9.140625" style="50"/>
    <col min="2049" max="2049" width="31.28515625" style="50" customWidth="1"/>
    <col min="2050" max="2050" width="29.28515625" style="50" customWidth="1"/>
    <col min="2051" max="2051" width="29.7109375" style="50" customWidth="1"/>
    <col min="2052" max="2052" width="26.42578125" style="50" customWidth="1"/>
    <col min="2053" max="2053" width="27.5703125" style="50" customWidth="1"/>
    <col min="2054" max="2054" width="9.140625" style="50"/>
    <col min="2055" max="2055" width="18.28515625" style="50" bestFit="1" customWidth="1"/>
    <col min="2056" max="2057" width="14.42578125" style="50" customWidth="1"/>
    <col min="2058" max="2304" width="9.140625" style="50"/>
    <col min="2305" max="2305" width="31.28515625" style="50" customWidth="1"/>
    <col min="2306" max="2306" width="29.28515625" style="50" customWidth="1"/>
    <col min="2307" max="2307" width="29.7109375" style="50" customWidth="1"/>
    <col min="2308" max="2308" width="26.42578125" style="50" customWidth="1"/>
    <col min="2309" max="2309" width="27.5703125" style="50" customWidth="1"/>
    <col min="2310" max="2310" width="9.140625" style="50"/>
    <col min="2311" max="2311" width="18.28515625" style="50" bestFit="1" customWidth="1"/>
    <col min="2312" max="2313" width="14.42578125" style="50" customWidth="1"/>
    <col min="2314" max="2560" width="9.140625" style="50"/>
    <col min="2561" max="2561" width="31.28515625" style="50" customWidth="1"/>
    <col min="2562" max="2562" width="29.28515625" style="50" customWidth="1"/>
    <col min="2563" max="2563" width="29.7109375" style="50" customWidth="1"/>
    <col min="2564" max="2564" width="26.42578125" style="50" customWidth="1"/>
    <col min="2565" max="2565" width="27.5703125" style="50" customWidth="1"/>
    <col min="2566" max="2566" width="9.140625" style="50"/>
    <col min="2567" max="2567" width="18.28515625" style="50" bestFit="1" customWidth="1"/>
    <col min="2568" max="2569" width="14.42578125" style="50" customWidth="1"/>
    <col min="2570" max="2816" width="9.140625" style="50"/>
    <col min="2817" max="2817" width="31.28515625" style="50" customWidth="1"/>
    <col min="2818" max="2818" width="29.28515625" style="50" customWidth="1"/>
    <col min="2819" max="2819" width="29.7109375" style="50" customWidth="1"/>
    <col min="2820" max="2820" width="26.42578125" style="50" customWidth="1"/>
    <col min="2821" max="2821" width="27.5703125" style="50" customWidth="1"/>
    <col min="2822" max="2822" width="9.140625" style="50"/>
    <col min="2823" max="2823" width="18.28515625" style="50" bestFit="1" customWidth="1"/>
    <col min="2824" max="2825" width="14.42578125" style="50" customWidth="1"/>
    <col min="2826" max="3072" width="9.140625" style="50"/>
    <col min="3073" max="3073" width="31.28515625" style="50" customWidth="1"/>
    <col min="3074" max="3074" width="29.28515625" style="50" customWidth="1"/>
    <col min="3075" max="3075" width="29.7109375" style="50" customWidth="1"/>
    <col min="3076" max="3076" width="26.42578125" style="50" customWidth="1"/>
    <col min="3077" max="3077" width="27.5703125" style="50" customWidth="1"/>
    <col min="3078" max="3078" width="9.140625" style="50"/>
    <col min="3079" max="3079" width="18.28515625" style="50" bestFit="1" customWidth="1"/>
    <col min="3080" max="3081" width="14.42578125" style="50" customWidth="1"/>
    <col min="3082" max="3328" width="9.140625" style="50"/>
    <col min="3329" max="3329" width="31.28515625" style="50" customWidth="1"/>
    <col min="3330" max="3330" width="29.28515625" style="50" customWidth="1"/>
    <col min="3331" max="3331" width="29.7109375" style="50" customWidth="1"/>
    <col min="3332" max="3332" width="26.42578125" style="50" customWidth="1"/>
    <col min="3333" max="3333" width="27.5703125" style="50" customWidth="1"/>
    <col min="3334" max="3334" width="9.140625" style="50"/>
    <col min="3335" max="3335" width="18.28515625" style="50" bestFit="1" customWidth="1"/>
    <col min="3336" max="3337" width="14.42578125" style="50" customWidth="1"/>
    <col min="3338" max="3584" width="9.140625" style="50"/>
    <col min="3585" max="3585" width="31.28515625" style="50" customWidth="1"/>
    <col min="3586" max="3586" width="29.28515625" style="50" customWidth="1"/>
    <col min="3587" max="3587" width="29.7109375" style="50" customWidth="1"/>
    <col min="3588" max="3588" width="26.42578125" style="50" customWidth="1"/>
    <col min="3589" max="3589" width="27.5703125" style="50" customWidth="1"/>
    <col min="3590" max="3590" width="9.140625" style="50"/>
    <col min="3591" max="3591" width="18.28515625" style="50" bestFit="1" customWidth="1"/>
    <col min="3592" max="3593" width="14.42578125" style="50" customWidth="1"/>
    <col min="3594" max="3840" width="9.140625" style="50"/>
    <col min="3841" max="3841" width="31.28515625" style="50" customWidth="1"/>
    <col min="3842" max="3842" width="29.28515625" style="50" customWidth="1"/>
    <col min="3843" max="3843" width="29.7109375" style="50" customWidth="1"/>
    <col min="3844" max="3844" width="26.42578125" style="50" customWidth="1"/>
    <col min="3845" max="3845" width="27.5703125" style="50" customWidth="1"/>
    <col min="3846" max="3846" width="9.140625" style="50"/>
    <col min="3847" max="3847" width="18.28515625" style="50" bestFit="1" customWidth="1"/>
    <col min="3848" max="3849" width="14.42578125" style="50" customWidth="1"/>
    <col min="3850" max="4096" width="9.140625" style="50"/>
    <col min="4097" max="4097" width="31.28515625" style="50" customWidth="1"/>
    <col min="4098" max="4098" width="29.28515625" style="50" customWidth="1"/>
    <col min="4099" max="4099" width="29.7109375" style="50" customWidth="1"/>
    <col min="4100" max="4100" width="26.42578125" style="50" customWidth="1"/>
    <col min="4101" max="4101" width="27.5703125" style="50" customWidth="1"/>
    <col min="4102" max="4102" width="9.140625" style="50"/>
    <col min="4103" max="4103" width="18.28515625" style="50" bestFit="1" customWidth="1"/>
    <col min="4104" max="4105" width="14.42578125" style="50" customWidth="1"/>
    <col min="4106" max="4352" width="9.140625" style="50"/>
    <col min="4353" max="4353" width="31.28515625" style="50" customWidth="1"/>
    <col min="4354" max="4354" width="29.28515625" style="50" customWidth="1"/>
    <col min="4355" max="4355" width="29.7109375" style="50" customWidth="1"/>
    <col min="4356" max="4356" width="26.42578125" style="50" customWidth="1"/>
    <col min="4357" max="4357" width="27.5703125" style="50" customWidth="1"/>
    <col min="4358" max="4358" width="9.140625" style="50"/>
    <col min="4359" max="4359" width="18.28515625" style="50" bestFit="1" customWidth="1"/>
    <col min="4360" max="4361" width="14.42578125" style="50" customWidth="1"/>
    <col min="4362" max="4608" width="9.140625" style="50"/>
    <col min="4609" max="4609" width="31.28515625" style="50" customWidth="1"/>
    <col min="4610" max="4610" width="29.28515625" style="50" customWidth="1"/>
    <col min="4611" max="4611" width="29.7109375" style="50" customWidth="1"/>
    <col min="4612" max="4612" width="26.42578125" style="50" customWidth="1"/>
    <col min="4613" max="4613" width="27.5703125" style="50" customWidth="1"/>
    <col min="4614" max="4614" width="9.140625" style="50"/>
    <col min="4615" max="4615" width="18.28515625" style="50" bestFit="1" customWidth="1"/>
    <col min="4616" max="4617" width="14.42578125" style="50" customWidth="1"/>
    <col min="4618" max="4864" width="9.140625" style="50"/>
    <col min="4865" max="4865" width="31.28515625" style="50" customWidth="1"/>
    <col min="4866" max="4866" width="29.28515625" style="50" customWidth="1"/>
    <col min="4867" max="4867" width="29.7109375" style="50" customWidth="1"/>
    <col min="4868" max="4868" width="26.42578125" style="50" customWidth="1"/>
    <col min="4869" max="4869" width="27.5703125" style="50" customWidth="1"/>
    <col min="4870" max="4870" width="9.140625" style="50"/>
    <col min="4871" max="4871" width="18.28515625" style="50" bestFit="1" customWidth="1"/>
    <col min="4872" max="4873" width="14.42578125" style="50" customWidth="1"/>
    <col min="4874" max="5120" width="9.140625" style="50"/>
    <col min="5121" max="5121" width="31.28515625" style="50" customWidth="1"/>
    <col min="5122" max="5122" width="29.28515625" style="50" customWidth="1"/>
    <col min="5123" max="5123" width="29.7109375" style="50" customWidth="1"/>
    <col min="5124" max="5124" width="26.42578125" style="50" customWidth="1"/>
    <col min="5125" max="5125" width="27.5703125" style="50" customWidth="1"/>
    <col min="5126" max="5126" width="9.140625" style="50"/>
    <col min="5127" max="5127" width="18.28515625" style="50" bestFit="1" customWidth="1"/>
    <col min="5128" max="5129" width="14.42578125" style="50" customWidth="1"/>
    <col min="5130" max="5376" width="9.140625" style="50"/>
    <col min="5377" max="5377" width="31.28515625" style="50" customWidth="1"/>
    <col min="5378" max="5378" width="29.28515625" style="50" customWidth="1"/>
    <col min="5379" max="5379" width="29.7109375" style="50" customWidth="1"/>
    <col min="5380" max="5380" width="26.42578125" style="50" customWidth="1"/>
    <col min="5381" max="5381" width="27.5703125" style="50" customWidth="1"/>
    <col min="5382" max="5382" width="9.140625" style="50"/>
    <col min="5383" max="5383" width="18.28515625" style="50" bestFit="1" customWidth="1"/>
    <col min="5384" max="5385" width="14.42578125" style="50" customWidth="1"/>
    <col min="5386" max="5632" width="9.140625" style="50"/>
    <col min="5633" max="5633" width="31.28515625" style="50" customWidth="1"/>
    <col min="5634" max="5634" width="29.28515625" style="50" customWidth="1"/>
    <col min="5635" max="5635" width="29.7109375" style="50" customWidth="1"/>
    <col min="5636" max="5636" width="26.42578125" style="50" customWidth="1"/>
    <col min="5637" max="5637" width="27.5703125" style="50" customWidth="1"/>
    <col min="5638" max="5638" width="9.140625" style="50"/>
    <col min="5639" max="5639" width="18.28515625" style="50" bestFit="1" customWidth="1"/>
    <col min="5640" max="5641" width="14.42578125" style="50" customWidth="1"/>
    <col min="5642" max="5888" width="9.140625" style="50"/>
    <col min="5889" max="5889" width="31.28515625" style="50" customWidth="1"/>
    <col min="5890" max="5890" width="29.28515625" style="50" customWidth="1"/>
    <col min="5891" max="5891" width="29.7109375" style="50" customWidth="1"/>
    <col min="5892" max="5892" width="26.42578125" style="50" customWidth="1"/>
    <col min="5893" max="5893" width="27.5703125" style="50" customWidth="1"/>
    <col min="5894" max="5894" width="9.140625" style="50"/>
    <col min="5895" max="5895" width="18.28515625" style="50" bestFit="1" customWidth="1"/>
    <col min="5896" max="5897" width="14.42578125" style="50" customWidth="1"/>
    <col min="5898" max="6144" width="9.140625" style="50"/>
    <col min="6145" max="6145" width="31.28515625" style="50" customWidth="1"/>
    <col min="6146" max="6146" width="29.28515625" style="50" customWidth="1"/>
    <col min="6147" max="6147" width="29.7109375" style="50" customWidth="1"/>
    <col min="6148" max="6148" width="26.42578125" style="50" customWidth="1"/>
    <col min="6149" max="6149" width="27.5703125" style="50" customWidth="1"/>
    <col min="6150" max="6150" width="9.140625" style="50"/>
    <col min="6151" max="6151" width="18.28515625" style="50" bestFit="1" customWidth="1"/>
    <col min="6152" max="6153" width="14.42578125" style="50" customWidth="1"/>
    <col min="6154" max="6400" width="9.140625" style="50"/>
    <col min="6401" max="6401" width="31.28515625" style="50" customWidth="1"/>
    <col min="6402" max="6402" width="29.28515625" style="50" customWidth="1"/>
    <col min="6403" max="6403" width="29.7109375" style="50" customWidth="1"/>
    <col min="6404" max="6404" width="26.42578125" style="50" customWidth="1"/>
    <col min="6405" max="6405" width="27.5703125" style="50" customWidth="1"/>
    <col min="6406" max="6406" width="9.140625" style="50"/>
    <col min="6407" max="6407" width="18.28515625" style="50" bestFit="1" customWidth="1"/>
    <col min="6408" max="6409" width="14.42578125" style="50" customWidth="1"/>
    <col min="6410" max="6656" width="9.140625" style="50"/>
    <col min="6657" max="6657" width="31.28515625" style="50" customWidth="1"/>
    <col min="6658" max="6658" width="29.28515625" style="50" customWidth="1"/>
    <col min="6659" max="6659" width="29.7109375" style="50" customWidth="1"/>
    <col min="6660" max="6660" width="26.42578125" style="50" customWidth="1"/>
    <col min="6661" max="6661" width="27.5703125" style="50" customWidth="1"/>
    <col min="6662" max="6662" width="9.140625" style="50"/>
    <col min="6663" max="6663" width="18.28515625" style="50" bestFit="1" customWidth="1"/>
    <col min="6664" max="6665" width="14.42578125" style="50" customWidth="1"/>
    <col min="6666" max="6912" width="9.140625" style="50"/>
    <col min="6913" max="6913" width="31.28515625" style="50" customWidth="1"/>
    <col min="6914" max="6914" width="29.28515625" style="50" customWidth="1"/>
    <col min="6915" max="6915" width="29.7109375" style="50" customWidth="1"/>
    <col min="6916" max="6916" width="26.42578125" style="50" customWidth="1"/>
    <col min="6917" max="6917" width="27.5703125" style="50" customWidth="1"/>
    <col min="6918" max="6918" width="9.140625" style="50"/>
    <col min="6919" max="6919" width="18.28515625" style="50" bestFit="1" customWidth="1"/>
    <col min="6920" max="6921" width="14.42578125" style="50" customWidth="1"/>
    <col min="6922" max="7168" width="9.140625" style="50"/>
    <col min="7169" max="7169" width="31.28515625" style="50" customWidth="1"/>
    <col min="7170" max="7170" width="29.28515625" style="50" customWidth="1"/>
    <col min="7171" max="7171" width="29.7109375" style="50" customWidth="1"/>
    <col min="7172" max="7172" width="26.42578125" style="50" customWidth="1"/>
    <col min="7173" max="7173" width="27.5703125" style="50" customWidth="1"/>
    <col min="7174" max="7174" width="9.140625" style="50"/>
    <col min="7175" max="7175" width="18.28515625" style="50" bestFit="1" customWidth="1"/>
    <col min="7176" max="7177" width="14.42578125" style="50" customWidth="1"/>
    <col min="7178" max="7424" width="9.140625" style="50"/>
    <col min="7425" max="7425" width="31.28515625" style="50" customWidth="1"/>
    <col min="7426" max="7426" width="29.28515625" style="50" customWidth="1"/>
    <col min="7427" max="7427" width="29.7109375" style="50" customWidth="1"/>
    <col min="7428" max="7428" width="26.42578125" style="50" customWidth="1"/>
    <col min="7429" max="7429" width="27.5703125" style="50" customWidth="1"/>
    <col min="7430" max="7430" width="9.140625" style="50"/>
    <col min="7431" max="7431" width="18.28515625" style="50" bestFit="1" customWidth="1"/>
    <col min="7432" max="7433" width="14.42578125" style="50" customWidth="1"/>
    <col min="7434" max="7680" width="9.140625" style="50"/>
    <col min="7681" max="7681" width="31.28515625" style="50" customWidth="1"/>
    <col min="7682" max="7682" width="29.28515625" style="50" customWidth="1"/>
    <col min="7683" max="7683" width="29.7109375" style="50" customWidth="1"/>
    <col min="7684" max="7684" width="26.42578125" style="50" customWidth="1"/>
    <col min="7685" max="7685" width="27.5703125" style="50" customWidth="1"/>
    <col min="7686" max="7686" width="9.140625" style="50"/>
    <col min="7687" max="7687" width="18.28515625" style="50" bestFit="1" customWidth="1"/>
    <col min="7688" max="7689" width="14.42578125" style="50" customWidth="1"/>
    <col min="7690" max="7936" width="9.140625" style="50"/>
    <col min="7937" max="7937" width="31.28515625" style="50" customWidth="1"/>
    <col min="7938" max="7938" width="29.28515625" style="50" customWidth="1"/>
    <col min="7939" max="7939" width="29.7109375" style="50" customWidth="1"/>
    <col min="7940" max="7940" width="26.42578125" style="50" customWidth="1"/>
    <col min="7941" max="7941" width="27.5703125" style="50" customWidth="1"/>
    <col min="7942" max="7942" width="9.140625" style="50"/>
    <col min="7943" max="7943" width="18.28515625" style="50" bestFit="1" customWidth="1"/>
    <col min="7944" max="7945" width="14.42578125" style="50" customWidth="1"/>
    <col min="7946" max="8192" width="9.140625" style="50"/>
    <col min="8193" max="8193" width="31.28515625" style="50" customWidth="1"/>
    <col min="8194" max="8194" width="29.28515625" style="50" customWidth="1"/>
    <col min="8195" max="8195" width="29.7109375" style="50" customWidth="1"/>
    <col min="8196" max="8196" width="26.42578125" style="50" customWidth="1"/>
    <col min="8197" max="8197" width="27.5703125" style="50" customWidth="1"/>
    <col min="8198" max="8198" width="9.140625" style="50"/>
    <col min="8199" max="8199" width="18.28515625" style="50" bestFit="1" customWidth="1"/>
    <col min="8200" max="8201" width="14.42578125" style="50" customWidth="1"/>
    <col min="8202" max="8448" width="9.140625" style="50"/>
    <col min="8449" max="8449" width="31.28515625" style="50" customWidth="1"/>
    <col min="8450" max="8450" width="29.28515625" style="50" customWidth="1"/>
    <col min="8451" max="8451" width="29.7109375" style="50" customWidth="1"/>
    <col min="8452" max="8452" width="26.42578125" style="50" customWidth="1"/>
    <col min="8453" max="8453" width="27.5703125" style="50" customWidth="1"/>
    <col min="8454" max="8454" width="9.140625" style="50"/>
    <col min="8455" max="8455" width="18.28515625" style="50" bestFit="1" customWidth="1"/>
    <col min="8456" max="8457" width="14.42578125" style="50" customWidth="1"/>
    <col min="8458" max="8704" width="9.140625" style="50"/>
    <col min="8705" max="8705" width="31.28515625" style="50" customWidth="1"/>
    <col min="8706" max="8706" width="29.28515625" style="50" customWidth="1"/>
    <col min="8707" max="8707" width="29.7109375" style="50" customWidth="1"/>
    <col min="8708" max="8708" width="26.42578125" style="50" customWidth="1"/>
    <col min="8709" max="8709" width="27.5703125" style="50" customWidth="1"/>
    <col min="8710" max="8710" width="9.140625" style="50"/>
    <col min="8711" max="8711" width="18.28515625" style="50" bestFit="1" customWidth="1"/>
    <col min="8712" max="8713" width="14.42578125" style="50" customWidth="1"/>
    <col min="8714" max="8960" width="9.140625" style="50"/>
    <col min="8961" max="8961" width="31.28515625" style="50" customWidth="1"/>
    <col min="8962" max="8962" width="29.28515625" style="50" customWidth="1"/>
    <col min="8963" max="8963" width="29.7109375" style="50" customWidth="1"/>
    <col min="8964" max="8964" width="26.42578125" style="50" customWidth="1"/>
    <col min="8965" max="8965" width="27.5703125" style="50" customWidth="1"/>
    <col min="8966" max="8966" width="9.140625" style="50"/>
    <col min="8967" max="8967" width="18.28515625" style="50" bestFit="1" customWidth="1"/>
    <col min="8968" max="8969" width="14.42578125" style="50" customWidth="1"/>
    <col min="8970" max="9216" width="9.140625" style="50"/>
    <col min="9217" max="9217" width="31.28515625" style="50" customWidth="1"/>
    <col min="9218" max="9218" width="29.28515625" style="50" customWidth="1"/>
    <col min="9219" max="9219" width="29.7109375" style="50" customWidth="1"/>
    <col min="9220" max="9220" width="26.42578125" style="50" customWidth="1"/>
    <col min="9221" max="9221" width="27.5703125" style="50" customWidth="1"/>
    <col min="9222" max="9222" width="9.140625" style="50"/>
    <col min="9223" max="9223" width="18.28515625" style="50" bestFit="1" customWidth="1"/>
    <col min="9224" max="9225" width="14.42578125" style="50" customWidth="1"/>
    <col min="9226" max="9472" width="9.140625" style="50"/>
    <col min="9473" max="9473" width="31.28515625" style="50" customWidth="1"/>
    <col min="9474" max="9474" width="29.28515625" style="50" customWidth="1"/>
    <col min="9475" max="9475" width="29.7109375" style="50" customWidth="1"/>
    <col min="9476" max="9476" width="26.42578125" style="50" customWidth="1"/>
    <col min="9477" max="9477" width="27.5703125" style="50" customWidth="1"/>
    <col min="9478" max="9478" width="9.140625" style="50"/>
    <col min="9479" max="9479" width="18.28515625" style="50" bestFit="1" customWidth="1"/>
    <col min="9480" max="9481" width="14.42578125" style="50" customWidth="1"/>
    <col min="9482" max="9728" width="9.140625" style="50"/>
    <col min="9729" max="9729" width="31.28515625" style="50" customWidth="1"/>
    <col min="9730" max="9730" width="29.28515625" style="50" customWidth="1"/>
    <col min="9731" max="9731" width="29.7109375" style="50" customWidth="1"/>
    <col min="9732" max="9732" width="26.42578125" style="50" customWidth="1"/>
    <col min="9733" max="9733" width="27.5703125" style="50" customWidth="1"/>
    <col min="9734" max="9734" width="9.140625" style="50"/>
    <col min="9735" max="9735" width="18.28515625" style="50" bestFit="1" customWidth="1"/>
    <col min="9736" max="9737" width="14.42578125" style="50" customWidth="1"/>
    <col min="9738" max="9984" width="9.140625" style="50"/>
    <col min="9985" max="9985" width="31.28515625" style="50" customWidth="1"/>
    <col min="9986" max="9986" width="29.28515625" style="50" customWidth="1"/>
    <col min="9987" max="9987" width="29.7109375" style="50" customWidth="1"/>
    <col min="9988" max="9988" width="26.42578125" style="50" customWidth="1"/>
    <col min="9989" max="9989" width="27.5703125" style="50" customWidth="1"/>
    <col min="9990" max="9990" width="9.140625" style="50"/>
    <col min="9991" max="9991" width="18.28515625" style="50" bestFit="1" customWidth="1"/>
    <col min="9992" max="9993" width="14.42578125" style="50" customWidth="1"/>
    <col min="9994" max="10240" width="9.140625" style="50"/>
    <col min="10241" max="10241" width="31.28515625" style="50" customWidth="1"/>
    <col min="10242" max="10242" width="29.28515625" style="50" customWidth="1"/>
    <col min="10243" max="10243" width="29.7109375" style="50" customWidth="1"/>
    <col min="10244" max="10244" width="26.42578125" style="50" customWidth="1"/>
    <col min="10245" max="10245" width="27.5703125" style="50" customWidth="1"/>
    <col min="10246" max="10246" width="9.140625" style="50"/>
    <col min="10247" max="10247" width="18.28515625" style="50" bestFit="1" customWidth="1"/>
    <col min="10248" max="10249" width="14.42578125" style="50" customWidth="1"/>
    <col min="10250" max="10496" width="9.140625" style="50"/>
    <col min="10497" max="10497" width="31.28515625" style="50" customWidth="1"/>
    <col min="10498" max="10498" width="29.28515625" style="50" customWidth="1"/>
    <col min="10499" max="10499" width="29.7109375" style="50" customWidth="1"/>
    <col min="10500" max="10500" width="26.42578125" style="50" customWidth="1"/>
    <col min="10501" max="10501" width="27.5703125" style="50" customWidth="1"/>
    <col min="10502" max="10502" width="9.140625" style="50"/>
    <col min="10503" max="10503" width="18.28515625" style="50" bestFit="1" customWidth="1"/>
    <col min="10504" max="10505" width="14.42578125" style="50" customWidth="1"/>
    <col min="10506" max="10752" width="9.140625" style="50"/>
    <col min="10753" max="10753" width="31.28515625" style="50" customWidth="1"/>
    <col min="10754" max="10754" width="29.28515625" style="50" customWidth="1"/>
    <col min="10755" max="10755" width="29.7109375" style="50" customWidth="1"/>
    <col min="10756" max="10756" width="26.42578125" style="50" customWidth="1"/>
    <col min="10757" max="10757" width="27.5703125" style="50" customWidth="1"/>
    <col min="10758" max="10758" width="9.140625" style="50"/>
    <col min="10759" max="10759" width="18.28515625" style="50" bestFit="1" customWidth="1"/>
    <col min="10760" max="10761" width="14.42578125" style="50" customWidth="1"/>
    <col min="10762" max="11008" width="9.140625" style="50"/>
    <col min="11009" max="11009" width="31.28515625" style="50" customWidth="1"/>
    <col min="11010" max="11010" width="29.28515625" style="50" customWidth="1"/>
    <col min="11011" max="11011" width="29.7109375" style="50" customWidth="1"/>
    <col min="11012" max="11012" width="26.42578125" style="50" customWidth="1"/>
    <col min="11013" max="11013" width="27.5703125" style="50" customWidth="1"/>
    <col min="11014" max="11014" width="9.140625" style="50"/>
    <col min="11015" max="11015" width="18.28515625" style="50" bestFit="1" customWidth="1"/>
    <col min="11016" max="11017" width="14.42578125" style="50" customWidth="1"/>
    <col min="11018" max="11264" width="9.140625" style="50"/>
    <col min="11265" max="11265" width="31.28515625" style="50" customWidth="1"/>
    <col min="11266" max="11266" width="29.28515625" style="50" customWidth="1"/>
    <col min="11267" max="11267" width="29.7109375" style="50" customWidth="1"/>
    <col min="11268" max="11268" width="26.42578125" style="50" customWidth="1"/>
    <col min="11269" max="11269" width="27.5703125" style="50" customWidth="1"/>
    <col min="11270" max="11270" width="9.140625" style="50"/>
    <col min="11271" max="11271" width="18.28515625" style="50" bestFit="1" customWidth="1"/>
    <col min="11272" max="11273" width="14.42578125" style="50" customWidth="1"/>
    <col min="11274" max="11520" width="9.140625" style="50"/>
    <col min="11521" max="11521" width="31.28515625" style="50" customWidth="1"/>
    <col min="11522" max="11522" width="29.28515625" style="50" customWidth="1"/>
    <col min="11523" max="11523" width="29.7109375" style="50" customWidth="1"/>
    <col min="11524" max="11524" width="26.42578125" style="50" customWidth="1"/>
    <col min="11525" max="11525" width="27.5703125" style="50" customWidth="1"/>
    <col min="11526" max="11526" width="9.140625" style="50"/>
    <col min="11527" max="11527" width="18.28515625" style="50" bestFit="1" customWidth="1"/>
    <col min="11528" max="11529" width="14.42578125" style="50" customWidth="1"/>
    <col min="11530" max="11776" width="9.140625" style="50"/>
    <col min="11777" max="11777" width="31.28515625" style="50" customWidth="1"/>
    <col min="11778" max="11778" width="29.28515625" style="50" customWidth="1"/>
    <col min="11779" max="11779" width="29.7109375" style="50" customWidth="1"/>
    <col min="11780" max="11780" width="26.42578125" style="50" customWidth="1"/>
    <col min="11781" max="11781" width="27.5703125" style="50" customWidth="1"/>
    <col min="11782" max="11782" width="9.140625" style="50"/>
    <col min="11783" max="11783" width="18.28515625" style="50" bestFit="1" customWidth="1"/>
    <col min="11784" max="11785" width="14.42578125" style="50" customWidth="1"/>
    <col min="11786" max="12032" width="9.140625" style="50"/>
    <col min="12033" max="12033" width="31.28515625" style="50" customWidth="1"/>
    <col min="12034" max="12034" width="29.28515625" style="50" customWidth="1"/>
    <col min="12035" max="12035" width="29.7109375" style="50" customWidth="1"/>
    <col min="12036" max="12036" width="26.42578125" style="50" customWidth="1"/>
    <col min="12037" max="12037" width="27.5703125" style="50" customWidth="1"/>
    <col min="12038" max="12038" width="9.140625" style="50"/>
    <col min="12039" max="12039" width="18.28515625" style="50" bestFit="1" customWidth="1"/>
    <col min="12040" max="12041" width="14.42578125" style="50" customWidth="1"/>
    <col min="12042" max="12288" width="9.140625" style="50"/>
    <col min="12289" max="12289" width="31.28515625" style="50" customWidth="1"/>
    <col min="12290" max="12290" width="29.28515625" style="50" customWidth="1"/>
    <col min="12291" max="12291" width="29.7109375" style="50" customWidth="1"/>
    <col min="12292" max="12292" width="26.42578125" style="50" customWidth="1"/>
    <col min="12293" max="12293" width="27.5703125" style="50" customWidth="1"/>
    <col min="12294" max="12294" width="9.140625" style="50"/>
    <col min="12295" max="12295" width="18.28515625" style="50" bestFit="1" customWidth="1"/>
    <col min="12296" max="12297" width="14.42578125" style="50" customWidth="1"/>
    <col min="12298" max="12544" width="9.140625" style="50"/>
    <col min="12545" max="12545" width="31.28515625" style="50" customWidth="1"/>
    <col min="12546" max="12546" width="29.28515625" style="50" customWidth="1"/>
    <col min="12547" max="12547" width="29.7109375" style="50" customWidth="1"/>
    <col min="12548" max="12548" width="26.42578125" style="50" customWidth="1"/>
    <col min="12549" max="12549" width="27.5703125" style="50" customWidth="1"/>
    <col min="12550" max="12550" width="9.140625" style="50"/>
    <col min="12551" max="12551" width="18.28515625" style="50" bestFit="1" customWidth="1"/>
    <col min="12552" max="12553" width="14.42578125" style="50" customWidth="1"/>
    <col min="12554" max="12800" width="9.140625" style="50"/>
    <col min="12801" max="12801" width="31.28515625" style="50" customWidth="1"/>
    <col min="12802" max="12802" width="29.28515625" style="50" customWidth="1"/>
    <col min="12803" max="12803" width="29.7109375" style="50" customWidth="1"/>
    <col min="12804" max="12804" width="26.42578125" style="50" customWidth="1"/>
    <col min="12805" max="12805" width="27.5703125" style="50" customWidth="1"/>
    <col min="12806" max="12806" width="9.140625" style="50"/>
    <col min="12807" max="12807" width="18.28515625" style="50" bestFit="1" customWidth="1"/>
    <col min="12808" max="12809" width="14.42578125" style="50" customWidth="1"/>
    <col min="12810" max="13056" width="9.140625" style="50"/>
    <col min="13057" max="13057" width="31.28515625" style="50" customWidth="1"/>
    <col min="13058" max="13058" width="29.28515625" style="50" customWidth="1"/>
    <col min="13059" max="13059" width="29.7109375" style="50" customWidth="1"/>
    <col min="13060" max="13060" width="26.42578125" style="50" customWidth="1"/>
    <col min="13061" max="13061" width="27.5703125" style="50" customWidth="1"/>
    <col min="13062" max="13062" width="9.140625" style="50"/>
    <col min="13063" max="13063" width="18.28515625" style="50" bestFit="1" customWidth="1"/>
    <col min="13064" max="13065" width="14.42578125" style="50" customWidth="1"/>
    <col min="13066" max="13312" width="9.140625" style="50"/>
    <col min="13313" max="13313" width="31.28515625" style="50" customWidth="1"/>
    <col min="13314" max="13314" width="29.28515625" style="50" customWidth="1"/>
    <col min="13315" max="13315" width="29.7109375" style="50" customWidth="1"/>
    <col min="13316" max="13316" width="26.42578125" style="50" customWidth="1"/>
    <col min="13317" max="13317" width="27.5703125" style="50" customWidth="1"/>
    <col min="13318" max="13318" width="9.140625" style="50"/>
    <col min="13319" max="13319" width="18.28515625" style="50" bestFit="1" customWidth="1"/>
    <col min="13320" max="13321" width="14.42578125" style="50" customWidth="1"/>
    <col min="13322" max="13568" width="9.140625" style="50"/>
    <col min="13569" max="13569" width="31.28515625" style="50" customWidth="1"/>
    <col min="13570" max="13570" width="29.28515625" style="50" customWidth="1"/>
    <col min="13571" max="13571" width="29.7109375" style="50" customWidth="1"/>
    <col min="13572" max="13572" width="26.42578125" style="50" customWidth="1"/>
    <col min="13573" max="13573" width="27.5703125" style="50" customWidth="1"/>
    <col min="13574" max="13574" width="9.140625" style="50"/>
    <col min="13575" max="13575" width="18.28515625" style="50" bestFit="1" customWidth="1"/>
    <col min="13576" max="13577" width="14.42578125" style="50" customWidth="1"/>
    <col min="13578" max="13824" width="9.140625" style="50"/>
    <col min="13825" max="13825" width="31.28515625" style="50" customWidth="1"/>
    <col min="13826" max="13826" width="29.28515625" style="50" customWidth="1"/>
    <col min="13827" max="13827" width="29.7109375" style="50" customWidth="1"/>
    <col min="13828" max="13828" width="26.42578125" style="50" customWidth="1"/>
    <col min="13829" max="13829" width="27.5703125" style="50" customWidth="1"/>
    <col min="13830" max="13830" width="9.140625" style="50"/>
    <col min="13831" max="13831" width="18.28515625" style="50" bestFit="1" customWidth="1"/>
    <col min="13832" max="13833" width="14.42578125" style="50" customWidth="1"/>
    <col min="13834" max="14080" width="9.140625" style="50"/>
    <col min="14081" max="14081" width="31.28515625" style="50" customWidth="1"/>
    <col min="14082" max="14082" width="29.28515625" style="50" customWidth="1"/>
    <col min="14083" max="14083" width="29.7109375" style="50" customWidth="1"/>
    <col min="14084" max="14084" width="26.42578125" style="50" customWidth="1"/>
    <col min="14085" max="14085" width="27.5703125" style="50" customWidth="1"/>
    <col min="14086" max="14086" width="9.140625" style="50"/>
    <col min="14087" max="14087" width="18.28515625" style="50" bestFit="1" customWidth="1"/>
    <col min="14088" max="14089" width="14.42578125" style="50" customWidth="1"/>
    <col min="14090" max="14336" width="9.140625" style="50"/>
    <col min="14337" max="14337" width="31.28515625" style="50" customWidth="1"/>
    <col min="14338" max="14338" width="29.28515625" style="50" customWidth="1"/>
    <col min="14339" max="14339" width="29.7109375" style="50" customWidth="1"/>
    <col min="14340" max="14340" width="26.42578125" style="50" customWidth="1"/>
    <col min="14341" max="14341" width="27.5703125" style="50" customWidth="1"/>
    <col min="14342" max="14342" width="9.140625" style="50"/>
    <col min="14343" max="14343" width="18.28515625" style="50" bestFit="1" customWidth="1"/>
    <col min="14344" max="14345" width="14.42578125" style="50" customWidth="1"/>
    <col min="14346" max="14592" width="9.140625" style="50"/>
    <col min="14593" max="14593" width="31.28515625" style="50" customWidth="1"/>
    <col min="14594" max="14594" width="29.28515625" style="50" customWidth="1"/>
    <col min="14595" max="14595" width="29.7109375" style="50" customWidth="1"/>
    <col min="14596" max="14596" width="26.42578125" style="50" customWidth="1"/>
    <col min="14597" max="14597" width="27.5703125" style="50" customWidth="1"/>
    <col min="14598" max="14598" width="9.140625" style="50"/>
    <col min="14599" max="14599" width="18.28515625" style="50" bestFit="1" customWidth="1"/>
    <col min="14600" max="14601" width="14.42578125" style="50" customWidth="1"/>
    <col min="14602" max="14848" width="9.140625" style="50"/>
    <col min="14849" max="14849" width="31.28515625" style="50" customWidth="1"/>
    <col min="14850" max="14850" width="29.28515625" style="50" customWidth="1"/>
    <col min="14851" max="14851" width="29.7109375" style="50" customWidth="1"/>
    <col min="14852" max="14852" width="26.42578125" style="50" customWidth="1"/>
    <col min="14853" max="14853" width="27.5703125" style="50" customWidth="1"/>
    <col min="14854" max="14854" width="9.140625" style="50"/>
    <col min="14855" max="14855" width="18.28515625" style="50" bestFit="1" customWidth="1"/>
    <col min="14856" max="14857" width="14.42578125" style="50" customWidth="1"/>
    <col min="14858" max="15104" width="9.140625" style="50"/>
    <col min="15105" max="15105" width="31.28515625" style="50" customWidth="1"/>
    <col min="15106" max="15106" width="29.28515625" style="50" customWidth="1"/>
    <col min="15107" max="15107" width="29.7109375" style="50" customWidth="1"/>
    <col min="15108" max="15108" width="26.42578125" style="50" customWidth="1"/>
    <col min="15109" max="15109" width="27.5703125" style="50" customWidth="1"/>
    <col min="15110" max="15110" width="9.140625" style="50"/>
    <col min="15111" max="15111" width="18.28515625" style="50" bestFit="1" customWidth="1"/>
    <col min="15112" max="15113" width="14.42578125" style="50" customWidth="1"/>
    <col min="15114" max="15360" width="9.140625" style="50"/>
    <col min="15361" max="15361" width="31.28515625" style="50" customWidth="1"/>
    <col min="15362" max="15362" width="29.28515625" style="50" customWidth="1"/>
    <col min="15363" max="15363" width="29.7109375" style="50" customWidth="1"/>
    <col min="15364" max="15364" width="26.42578125" style="50" customWidth="1"/>
    <col min="15365" max="15365" width="27.5703125" style="50" customWidth="1"/>
    <col min="15366" max="15366" width="9.140625" style="50"/>
    <col min="15367" max="15367" width="18.28515625" style="50" bestFit="1" customWidth="1"/>
    <col min="15368" max="15369" width="14.42578125" style="50" customWidth="1"/>
    <col min="15370" max="15616" width="9.140625" style="50"/>
    <col min="15617" max="15617" width="31.28515625" style="50" customWidth="1"/>
    <col min="15618" max="15618" width="29.28515625" style="50" customWidth="1"/>
    <col min="15619" max="15619" width="29.7109375" style="50" customWidth="1"/>
    <col min="15620" max="15620" width="26.42578125" style="50" customWidth="1"/>
    <col min="15621" max="15621" width="27.5703125" style="50" customWidth="1"/>
    <col min="15622" max="15622" width="9.140625" style="50"/>
    <col min="15623" max="15623" width="18.28515625" style="50" bestFit="1" customWidth="1"/>
    <col min="15624" max="15625" width="14.42578125" style="50" customWidth="1"/>
    <col min="15626" max="15872" width="9.140625" style="50"/>
    <col min="15873" max="15873" width="31.28515625" style="50" customWidth="1"/>
    <col min="15874" max="15874" width="29.28515625" style="50" customWidth="1"/>
    <col min="15875" max="15875" width="29.7109375" style="50" customWidth="1"/>
    <col min="15876" max="15876" width="26.42578125" style="50" customWidth="1"/>
    <col min="15877" max="15877" width="27.5703125" style="50" customWidth="1"/>
    <col min="15878" max="15878" width="9.140625" style="50"/>
    <col min="15879" max="15879" width="18.28515625" style="50" bestFit="1" customWidth="1"/>
    <col min="15880" max="15881" width="14.42578125" style="50" customWidth="1"/>
    <col min="15882" max="16128" width="9.140625" style="50"/>
    <col min="16129" max="16129" width="31.28515625" style="50" customWidth="1"/>
    <col min="16130" max="16130" width="29.28515625" style="50" customWidth="1"/>
    <col min="16131" max="16131" width="29.7109375" style="50" customWidth="1"/>
    <col min="16132" max="16132" width="26.42578125" style="50" customWidth="1"/>
    <col min="16133" max="16133" width="27.5703125" style="50" customWidth="1"/>
    <col min="16134" max="16134" width="9.140625" style="50"/>
    <col min="16135" max="16135" width="18.28515625" style="50" bestFit="1" customWidth="1"/>
    <col min="16136" max="16137" width="14.42578125" style="50" customWidth="1"/>
    <col min="16138" max="16384" width="9.140625" style="50"/>
  </cols>
  <sheetData>
    <row r="1" spans="1:9" ht="29.25" customHeight="1" x14ac:dyDescent="0.25">
      <c r="A1" s="597" t="s">
        <v>193</v>
      </c>
      <c r="B1" s="599" t="s">
        <v>78</v>
      </c>
      <c r="C1" s="600"/>
      <c r="D1" s="597" t="s">
        <v>192</v>
      </c>
    </row>
    <row r="2" spans="1:9" x14ac:dyDescent="0.25">
      <c r="A2" s="598"/>
      <c r="B2" s="602"/>
      <c r="C2" s="603"/>
      <c r="D2" s="601"/>
    </row>
    <row r="3" spans="1:9" ht="21" customHeight="1" x14ac:dyDescent="0.25">
      <c r="A3" s="598"/>
      <c r="B3" s="602" t="s">
        <v>79</v>
      </c>
      <c r="C3" s="603"/>
      <c r="D3" s="601"/>
    </row>
    <row r="4" spans="1:9" x14ac:dyDescent="0.25">
      <c r="A4" s="51"/>
      <c r="B4" s="602" t="s">
        <v>80</v>
      </c>
      <c r="C4" s="603"/>
      <c r="D4" s="601"/>
    </row>
    <row r="5" spans="1:9" x14ac:dyDescent="0.25">
      <c r="A5" s="52" t="s">
        <v>1</v>
      </c>
      <c r="B5" s="604"/>
      <c r="C5" s="605"/>
      <c r="D5" s="608"/>
    </row>
    <row r="6" spans="1:9" x14ac:dyDescent="0.25">
      <c r="A6" s="53" t="s">
        <v>194</v>
      </c>
      <c r="B6" s="606"/>
      <c r="C6" s="607"/>
      <c r="D6" s="609"/>
    </row>
    <row r="7" spans="1:9" ht="33.75" customHeight="1" x14ac:dyDescent="0.25">
      <c r="A7" s="610"/>
      <c r="B7" s="611"/>
      <c r="C7" s="54" t="s">
        <v>81</v>
      </c>
      <c r="D7" s="54" t="s">
        <v>82</v>
      </c>
    </row>
    <row r="8" spans="1:9" x14ac:dyDescent="0.25">
      <c r="A8" s="588" t="s">
        <v>83</v>
      </c>
      <c r="B8" s="589"/>
      <c r="C8" s="55">
        <f>SUM(C9:C14)</f>
        <v>105325109.63999999</v>
      </c>
      <c r="D8" s="55">
        <f>SUM(D9:D14)</f>
        <v>1076639.3399999999</v>
      </c>
      <c r="E8" s="56"/>
      <c r="F8" s="57"/>
      <c r="G8" s="58"/>
      <c r="H8" s="58"/>
      <c r="I8" s="58"/>
    </row>
    <row r="9" spans="1:9" x14ac:dyDescent="0.25">
      <c r="A9" s="595" t="s">
        <v>84</v>
      </c>
      <c r="B9" s="596"/>
      <c r="C9" s="59">
        <v>62171009.619999997</v>
      </c>
      <c r="D9" s="60">
        <f>'[1]Załącznik 21 Zbiorówka'!F517</f>
        <v>-6431680.5600000005</v>
      </c>
      <c r="E9" s="56"/>
      <c r="F9" s="57"/>
      <c r="G9" s="61"/>
      <c r="H9" s="61"/>
      <c r="I9" s="61"/>
    </row>
    <row r="10" spans="1:9" ht="33.75" customHeight="1" x14ac:dyDescent="0.25">
      <c r="A10" s="595" t="s">
        <v>85</v>
      </c>
      <c r="B10" s="596"/>
      <c r="C10" s="59">
        <v>48183.61</v>
      </c>
      <c r="D10" s="60">
        <f>'[1]Załącznik 21 Zbiorówka'!F526</f>
        <v>8820.75</v>
      </c>
      <c r="E10" s="56"/>
      <c r="F10" s="57"/>
      <c r="G10" s="61"/>
      <c r="I10" s="61"/>
    </row>
    <row r="11" spans="1:9" x14ac:dyDescent="0.25">
      <c r="A11" s="595" t="s">
        <v>86</v>
      </c>
      <c r="B11" s="596"/>
      <c r="C11" s="62">
        <v>0</v>
      </c>
      <c r="D11" s="63">
        <v>0</v>
      </c>
      <c r="E11" s="56"/>
      <c r="F11" s="57"/>
      <c r="G11" s="64"/>
      <c r="H11" s="64"/>
      <c r="I11" s="64"/>
    </row>
    <row r="12" spans="1:9" x14ac:dyDescent="0.25">
      <c r="A12" s="595" t="s">
        <v>87</v>
      </c>
      <c r="B12" s="596"/>
      <c r="C12" s="59">
        <v>0</v>
      </c>
      <c r="D12" s="63">
        <v>0</v>
      </c>
      <c r="E12" s="56"/>
      <c r="F12" s="57"/>
      <c r="G12" s="61"/>
      <c r="H12" s="61"/>
      <c r="I12" s="61"/>
    </row>
    <row r="13" spans="1:9" x14ac:dyDescent="0.25">
      <c r="A13" s="595" t="s">
        <v>88</v>
      </c>
      <c r="B13" s="596"/>
      <c r="C13" s="59">
        <v>0</v>
      </c>
      <c r="D13" s="63">
        <v>0</v>
      </c>
      <c r="E13" s="56"/>
      <c r="F13" s="57"/>
      <c r="G13" s="61"/>
      <c r="H13" s="61"/>
      <c r="I13" s="61"/>
    </row>
    <row r="14" spans="1:9" x14ac:dyDescent="0.25">
      <c r="A14" s="595" t="s">
        <v>89</v>
      </c>
      <c r="B14" s="596"/>
      <c r="C14" s="59">
        <v>43105916.409999996</v>
      </c>
      <c r="D14" s="60">
        <f>'[1]Załącznik 21 Zbiorówka'!F530</f>
        <v>7499499.1500000004</v>
      </c>
      <c r="E14" s="56"/>
      <c r="F14" s="57"/>
      <c r="G14" s="61"/>
      <c r="H14" s="61"/>
      <c r="I14" s="61"/>
    </row>
    <row r="15" spans="1:9" x14ac:dyDescent="0.25">
      <c r="A15" s="588" t="s">
        <v>90</v>
      </c>
      <c r="B15" s="589"/>
      <c r="C15" s="55">
        <f>SUM(C16:C25)</f>
        <v>228593254.99000001</v>
      </c>
      <c r="D15" s="65">
        <f>SUM(D16:D25)</f>
        <v>271412429.51999998</v>
      </c>
      <c r="E15" s="56"/>
      <c r="F15" s="56"/>
      <c r="G15" s="58"/>
      <c r="H15" s="58"/>
      <c r="I15" s="58"/>
    </row>
    <row r="16" spans="1:9" x14ac:dyDescent="0.25">
      <c r="A16" s="595" t="s">
        <v>91</v>
      </c>
      <c r="B16" s="596"/>
      <c r="C16" s="59">
        <v>12730558.689999999</v>
      </c>
      <c r="D16" s="66">
        <v>12559093.859999999</v>
      </c>
      <c r="E16" s="56"/>
      <c r="F16" s="57"/>
      <c r="G16" s="61"/>
      <c r="H16" s="61"/>
      <c r="I16" s="61"/>
    </row>
    <row r="17" spans="1:12" x14ac:dyDescent="0.25">
      <c r="A17" s="595" t="s">
        <v>92</v>
      </c>
      <c r="B17" s="596"/>
      <c r="C17" s="59">
        <v>3988629.88</v>
      </c>
      <c r="D17" s="66">
        <v>5267483.29</v>
      </c>
      <c r="E17" s="56"/>
      <c r="F17" s="57"/>
      <c r="G17" s="61"/>
      <c r="H17" s="61"/>
      <c r="I17" s="61"/>
    </row>
    <row r="18" spans="1:12" x14ac:dyDescent="0.25">
      <c r="A18" s="595" t="s">
        <v>93</v>
      </c>
      <c r="B18" s="596"/>
      <c r="C18" s="59">
        <v>35021744.530000001</v>
      </c>
      <c r="D18" s="66">
        <v>22768525.25</v>
      </c>
      <c r="E18" s="56"/>
      <c r="F18" s="57"/>
      <c r="G18" s="61"/>
      <c r="H18" s="61"/>
      <c r="I18" s="61"/>
    </row>
    <row r="19" spans="1:12" x14ac:dyDescent="0.25">
      <c r="A19" s="595" t="s">
        <v>94</v>
      </c>
      <c r="B19" s="596"/>
      <c r="C19" s="59">
        <v>1043953.46</v>
      </c>
      <c r="D19" s="66">
        <v>1294412.42</v>
      </c>
      <c r="E19" s="56"/>
      <c r="F19" s="57"/>
      <c r="G19" s="61"/>
      <c r="H19" s="61"/>
      <c r="I19" s="61"/>
    </row>
    <row r="20" spans="1:12" x14ac:dyDescent="0.25">
      <c r="A20" s="595" t="s">
        <v>95</v>
      </c>
      <c r="B20" s="596"/>
      <c r="C20" s="59">
        <v>28446682.77</v>
      </c>
      <c r="D20" s="66">
        <v>27920127.710000001</v>
      </c>
      <c r="E20" s="56"/>
      <c r="F20" s="57"/>
      <c r="G20" s="61"/>
      <c r="H20" s="61"/>
      <c r="I20" s="61"/>
    </row>
    <row r="21" spans="1:12" x14ac:dyDescent="0.25">
      <c r="A21" s="595" t="s">
        <v>96</v>
      </c>
      <c r="B21" s="596"/>
      <c r="C21" s="59">
        <v>6132667.7699999996</v>
      </c>
      <c r="D21" s="66">
        <v>6113989.25</v>
      </c>
      <c r="E21" s="56"/>
      <c r="F21" s="57"/>
      <c r="G21" s="61"/>
      <c r="H21" s="61"/>
      <c r="I21" s="61"/>
    </row>
    <row r="22" spans="1:12" x14ac:dyDescent="0.25">
      <c r="A22" s="595" t="s">
        <v>97</v>
      </c>
      <c r="B22" s="596"/>
      <c r="C22" s="59">
        <v>91056.39</v>
      </c>
      <c r="D22" s="66">
        <f>103+5177.13+60690.77</f>
        <v>65970.899999999994</v>
      </c>
      <c r="E22" s="56"/>
      <c r="F22" s="57"/>
      <c r="G22" s="61"/>
      <c r="H22" s="61"/>
      <c r="I22" s="61"/>
    </row>
    <row r="23" spans="1:12" x14ac:dyDescent="0.25">
      <c r="A23" s="595" t="s">
        <v>98</v>
      </c>
      <c r="B23" s="596"/>
      <c r="C23" s="59">
        <v>0</v>
      </c>
      <c r="D23" s="66">
        <v>0</v>
      </c>
      <c r="E23" s="56"/>
      <c r="F23" s="57"/>
      <c r="G23" s="61"/>
      <c r="H23" s="61"/>
      <c r="I23" s="61"/>
    </row>
    <row r="24" spans="1:12" x14ac:dyDescent="0.25">
      <c r="A24" s="595" t="s">
        <v>99</v>
      </c>
      <c r="B24" s="596"/>
      <c r="C24" s="59">
        <v>141137961.5</v>
      </c>
      <c r="D24" s="66">
        <f>696662.96+2939.44+4954.44+392225+90667.98+193200.4+772559.65+85974.82+15808.14+19635+175137959.69+12734991.67+5247450.4+9986.06+17811.19</f>
        <v>195422826.84</v>
      </c>
      <c r="E24" s="56"/>
      <c r="F24" s="57"/>
      <c r="G24" s="61"/>
      <c r="H24" s="61"/>
      <c r="I24" s="61"/>
    </row>
    <row r="25" spans="1:12" x14ac:dyDescent="0.25">
      <c r="A25" s="595" t="s">
        <v>100</v>
      </c>
      <c r="B25" s="596"/>
      <c r="C25" s="59">
        <v>0</v>
      </c>
      <c r="D25" s="66">
        <v>0</v>
      </c>
      <c r="E25" s="56"/>
      <c r="F25" s="57"/>
      <c r="G25" s="61"/>
      <c r="H25" s="61"/>
      <c r="I25" s="61"/>
    </row>
    <row r="26" spans="1:12" x14ac:dyDescent="0.25">
      <c r="A26" s="588" t="s">
        <v>101</v>
      </c>
      <c r="B26" s="589"/>
      <c r="C26" s="55">
        <f>C8-C15</f>
        <v>-123268145.35000002</v>
      </c>
      <c r="D26" s="65">
        <f>D8-D15</f>
        <v>-270335790.18000001</v>
      </c>
      <c r="E26" s="56"/>
      <c r="F26" s="57"/>
      <c r="G26" s="58"/>
      <c r="H26" s="58"/>
      <c r="I26" s="58"/>
    </row>
    <row r="27" spans="1:12" x14ac:dyDescent="0.25">
      <c r="A27" s="588" t="s">
        <v>102</v>
      </c>
      <c r="B27" s="589"/>
      <c r="C27" s="55">
        <f>SUM(C28:C30)</f>
        <v>388601174.60000002</v>
      </c>
      <c r="D27" s="67">
        <f>SUM(D28:D30)</f>
        <v>168887267.32999998</v>
      </c>
      <c r="E27" s="56"/>
      <c r="F27" s="57"/>
      <c r="G27" s="58"/>
      <c r="H27" s="58"/>
      <c r="I27" s="58"/>
    </row>
    <row r="28" spans="1:12" x14ac:dyDescent="0.25">
      <c r="A28" s="595" t="s">
        <v>103</v>
      </c>
      <c r="B28" s="596"/>
      <c r="C28" s="59">
        <v>236954332.31999999</v>
      </c>
      <c r="D28" s="66">
        <f>'[1]Załącznik 21 Zbiorówka'!F582</f>
        <v>53151435.329999998</v>
      </c>
      <c r="E28" s="56"/>
      <c r="F28" s="57"/>
      <c r="G28" s="68"/>
      <c r="H28" s="69"/>
      <c r="I28" s="69"/>
      <c r="J28" s="70"/>
      <c r="K28" s="70"/>
      <c r="L28" s="70"/>
    </row>
    <row r="29" spans="1:12" x14ac:dyDescent="0.25">
      <c r="A29" s="595" t="s">
        <v>104</v>
      </c>
      <c r="B29" s="596"/>
      <c r="C29" s="59">
        <v>0</v>
      </c>
      <c r="D29" s="66">
        <v>0</v>
      </c>
      <c r="E29" s="56"/>
      <c r="F29" s="57"/>
      <c r="G29" s="64"/>
      <c r="H29" s="64"/>
      <c r="I29" s="64"/>
    </row>
    <row r="30" spans="1:12" x14ac:dyDescent="0.25">
      <c r="A30" s="595" t="s">
        <v>105</v>
      </c>
      <c r="B30" s="596"/>
      <c r="C30" s="59">
        <v>151646842.28</v>
      </c>
      <c r="D30" s="66">
        <f>'[1]Załącznik 21 Zbiorówka'!F587</f>
        <v>115735832</v>
      </c>
      <c r="E30" s="56"/>
      <c r="F30" s="57"/>
      <c r="G30" s="61"/>
      <c r="H30" s="61"/>
      <c r="I30" s="61"/>
    </row>
    <row r="31" spans="1:12" x14ac:dyDescent="0.25">
      <c r="A31" s="588" t="s">
        <v>106</v>
      </c>
      <c r="B31" s="589"/>
      <c r="C31" s="55">
        <f>SUM(C32:C33)</f>
        <v>113328124.13</v>
      </c>
      <c r="D31" s="65">
        <f>SUM(D32:D33)</f>
        <v>115912153.20999999</v>
      </c>
      <c r="E31" s="56"/>
      <c r="F31" s="57"/>
      <c r="G31" s="58"/>
      <c r="H31" s="58"/>
      <c r="I31" s="58"/>
    </row>
    <row r="32" spans="1:12" ht="45" customHeight="1" x14ac:dyDescent="0.25">
      <c r="A32" s="595" t="s">
        <v>107</v>
      </c>
      <c r="B32" s="596"/>
      <c r="C32" s="59">
        <v>0</v>
      </c>
      <c r="D32" s="66">
        <v>0</v>
      </c>
      <c r="E32" s="56"/>
      <c r="F32" s="57"/>
      <c r="G32" s="61"/>
      <c r="H32" s="61"/>
      <c r="I32" s="61"/>
    </row>
    <row r="33" spans="1:9" x14ac:dyDescent="0.25">
      <c r="A33" s="595" t="s">
        <v>108</v>
      </c>
      <c r="B33" s="596"/>
      <c r="C33" s="59">
        <v>113328124.13</v>
      </c>
      <c r="D33" s="66">
        <f>'[1]Załącznik 21 Zbiorówka'!F605</f>
        <v>115912153.20999999</v>
      </c>
      <c r="E33" s="56"/>
      <c r="F33" s="57"/>
      <c r="G33" s="61"/>
      <c r="H33" s="61"/>
      <c r="I33" s="61"/>
    </row>
    <row r="34" spans="1:9" x14ac:dyDescent="0.25">
      <c r="A34" s="588" t="s">
        <v>109</v>
      </c>
      <c r="B34" s="589"/>
      <c r="C34" s="55">
        <f>C26+C27-C31</f>
        <v>152004905.12</v>
      </c>
      <c r="D34" s="65">
        <f>D26+D27-D31</f>
        <v>-217360676.06</v>
      </c>
      <c r="E34" s="56"/>
      <c r="F34" s="57"/>
      <c r="G34" s="58"/>
      <c r="H34" s="58"/>
      <c r="I34" s="58"/>
    </row>
    <row r="35" spans="1:9" x14ac:dyDescent="0.25">
      <c r="A35" s="588" t="s">
        <v>110</v>
      </c>
      <c r="B35" s="589"/>
      <c r="C35" s="55">
        <f>SUM(C36:C38)</f>
        <v>18573001.890000001</v>
      </c>
      <c r="D35" s="65">
        <f>SUM(D36:D38)</f>
        <v>26070053.579999998</v>
      </c>
      <c r="E35" s="56"/>
      <c r="F35" s="57"/>
      <c r="G35" s="58"/>
      <c r="H35" s="58"/>
      <c r="I35" s="58"/>
    </row>
    <row r="36" spans="1:9" x14ac:dyDescent="0.25">
      <c r="A36" s="595" t="s">
        <v>111</v>
      </c>
      <c r="B36" s="596"/>
      <c r="C36" s="59">
        <v>0</v>
      </c>
      <c r="D36" s="66">
        <v>0</v>
      </c>
      <c r="E36" s="56"/>
      <c r="F36" s="57"/>
      <c r="G36" s="61"/>
      <c r="H36" s="61"/>
      <c r="I36" s="61"/>
    </row>
    <row r="37" spans="1:9" x14ac:dyDescent="0.25">
      <c r="A37" s="595" t="s">
        <v>112</v>
      </c>
      <c r="B37" s="596"/>
      <c r="C37" s="59">
        <v>3352308.54</v>
      </c>
      <c r="D37" s="66">
        <f>'[1]Załącznik 21 Zbiorówka'!F627</f>
        <v>215148.29</v>
      </c>
      <c r="E37" s="56"/>
      <c r="F37" s="57"/>
      <c r="G37" s="61"/>
      <c r="H37" s="61"/>
      <c r="I37" s="61"/>
    </row>
    <row r="38" spans="1:9" x14ac:dyDescent="0.25">
      <c r="A38" s="595" t="s">
        <v>113</v>
      </c>
      <c r="B38" s="596"/>
      <c r="C38" s="59">
        <v>15220693.35</v>
      </c>
      <c r="D38" s="66">
        <f>'[1]Załącznik 21 Zbiorówka'!F630</f>
        <v>25854905.289999999</v>
      </c>
      <c r="E38" s="56"/>
      <c r="F38" s="57"/>
      <c r="G38" s="61"/>
      <c r="H38" s="61"/>
      <c r="I38" s="61"/>
    </row>
    <row r="39" spans="1:9" x14ac:dyDescent="0.25">
      <c r="A39" s="588" t="s">
        <v>114</v>
      </c>
      <c r="B39" s="589"/>
      <c r="C39" s="55">
        <f>SUM(C40:C41)</f>
        <v>23472766.459999997</v>
      </c>
      <c r="D39" s="65">
        <f>SUM(D40:D41)</f>
        <v>15657486.189999999</v>
      </c>
      <c r="E39" s="56"/>
      <c r="F39" s="57"/>
      <c r="G39" s="58"/>
      <c r="H39" s="58"/>
      <c r="I39" s="58"/>
    </row>
    <row r="40" spans="1:9" x14ac:dyDescent="0.25">
      <c r="A40" s="595" t="s">
        <v>115</v>
      </c>
      <c r="B40" s="596"/>
      <c r="C40" s="59">
        <v>251864.81</v>
      </c>
      <c r="D40" s="66">
        <f>'[1]Załącznik 21 Zbiorówka'!F643</f>
        <v>313227.53999999998</v>
      </c>
      <c r="E40" s="56"/>
      <c r="F40" s="57"/>
      <c r="G40" s="61"/>
      <c r="H40" s="61"/>
      <c r="I40" s="61"/>
    </row>
    <row r="41" spans="1:9" x14ac:dyDescent="0.25">
      <c r="A41" s="595" t="s">
        <v>116</v>
      </c>
      <c r="B41" s="596"/>
      <c r="C41" s="59">
        <v>23220901.649999999</v>
      </c>
      <c r="D41" s="66">
        <f>'[1]Załącznik 21 Zbiorówka'!F646</f>
        <v>15344258.65</v>
      </c>
      <c r="E41" s="56"/>
      <c r="F41" s="57"/>
      <c r="G41" s="61"/>
      <c r="H41" s="61"/>
      <c r="I41" s="61"/>
    </row>
    <row r="42" spans="1:9" hidden="1" x14ac:dyDescent="0.25">
      <c r="A42" s="588" t="s">
        <v>117</v>
      </c>
      <c r="B42" s="589"/>
      <c r="C42" s="55">
        <v>1980914956.5599999</v>
      </c>
      <c r="D42" s="65">
        <v>2999660194.4000001</v>
      </c>
      <c r="E42" s="56"/>
      <c r="F42" s="57"/>
      <c r="G42" s="58"/>
      <c r="H42" s="58"/>
      <c r="I42" s="58"/>
    </row>
    <row r="43" spans="1:9" hidden="1" x14ac:dyDescent="0.25">
      <c r="A43" s="588" t="s">
        <v>118</v>
      </c>
      <c r="B43" s="589"/>
      <c r="C43" s="71">
        <v>0</v>
      </c>
      <c r="D43" s="72">
        <v>0</v>
      </c>
      <c r="E43" s="56"/>
      <c r="F43" s="57"/>
      <c r="G43" s="73"/>
      <c r="H43" s="73"/>
      <c r="I43" s="73"/>
    </row>
    <row r="44" spans="1:9" hidden="1" x14ac:dyDescent="0.25">
      <c r="A44" s="595" t="s">
        <v>119</v>
      </c>
      <c r="B44" s="596"/>
      <c r="C44" s="74">
        <v>0</v>
      </c>
      <c r="D44" s="75">
        <v>0</v>
      </c>
      <c r="E44" s="56"/>
      <c r="F44" s="57"/>
      <c r="G44" s="64"/>
      <c r="H44" s="64"/>
      <c r="I44" s="64"/>
    </row>
    <row r="45" spans="1:9" hidden="1" x14ac:dyDescent="0.25">
      <c r="A45" s="595" t="s">
        <v>120</v>
      </c>
      <c r="B45" s="596"/>
      <c r="C45" s="74">
        <v>0</v>
      </c>
      <c r="D45" s="75">
        <v>0</v>
      </c>
      <c r="E45" s="56"/>
      <c r="F45" s="57"/>
      <c r="G45" s="64"/>
      <c r="H45" s="64"/>
      <c r="I45" s="64"/>
    </row>
    <row r="46" spans="1:9" x14ac:dyDescent="0.25">
      <c r="A46" s="588" t="s">
        <v>121</v>
      </c>
      <c r="B46" s="589"/>
      <c r="C46" s="55">
        <f>C34+C35-C39</f>
        <v>147105140.54999998</v>
      </c>
      <c r="D46" s="65">
        <f>D34+D35-D39</f>
        <v>-206948108.67000002</v>
      </c>
      <c r="E46" s="56"/>
      <c r="F46" s="57"/>
      <c r="G46" s="58"/>
      <c r="H46" s="58"/>
      <c r="I46" s="58"/>
    </row>
    <row r="47" spans="1:9" x14ac:dyDescent="0.25">
      <c r="A47" s="588" t="s">
        <v>122</v>
      </c>
      <c r="B47" s="589"/>
      <c r="C47" s="59">
        <v>0</v>
      </c>
      <c r="D47" s="66">
        <v>0</v>
      </c>
      <c r="E47" s="56"/>
      <c r="F47" s="57"/>
      <c r="G47" s="61"/>
      <c r="H47" s="61"/>
      <c r="I47" s="61"/>
    </row>
    <row r="48" spans="1:9" ht="34.5" customHeight="1" x14ac:dyDescent="0.25">
      <c r="A48" s="588" t="s">
        <v>123</v>
      </c>
      <c r="B48" s="589"/>
      <c r="C48" s="59">
        <v>0</v>
      </c>
      <c r="D48" s="59">
        <v>0</v>
      </c>
      <c r="E48" s="56"/>
      <c r="F48" s="57"/>
      <c r="G48" s="64"/>
      <c r="H48" s="64"/>
      <c r="I48" s="58"/>
    </row>
    <row r="49" spans="1:9" x14ac:dyDescent="0.25">
      <c r="A49" s="590" t="s">
        <v>124</v>
      </c>
      <c r="B49" s="591"/>
      <c r="C49" s="76">
        <f>C46-C47-C48</f>
        <v>147105140.54999998</v>
      </c>
      <c r="D49" s="76">
        <f>D46-D47-D48</f>
        <v>-206948108.67000002</v>
      </c>
      <c r="E49" s="56"/>
      <c r="F49" s="57"/>
      <c r="G49" s="58"/>
      <c r="H49" s="58"/>
      <c r="I49" s="58"/>
    </row>
    <row r="50" spans="1:9" x14ac:dyDescent="0.25">
      <c r="A50" s="592"/>
      <c r="B50" s="592"/>
      <c r="C50" s="592"/>
      <c r="D50" s="592"/>
    </row>
    <row r="51" spans="1:9" x14ac:dyDescent="0.25">
      <c r="A51" s="593"/>
      <c r="B51" s="593"/>
      <c r="C51" s="593"/>
      <c r="D51" s="593"/>
    </row>
    <row r="52" spans="1:9" x14ac:dyDescent="0.25">
      <c r="A52" s="77"/>
      <c r="B52" s="77"/>
      <c r="C52" s="77"/>
      <c r="D52" s="77"/>
    </row>
    <row r="53" spans="1:9" x14ac:dyDescent="0.25">
      <c r="A53" s="77"/>
      <c r="B53" s="594" t="s">
        <v>125</v>
      </c>
      <c r="C53" s="586"/>
      <c r="D53" s="77"/>
    </row>
    <row r="54" spans="1:9" x14ac:dyDescent="0.25">
      <c r="A54" s="77"/>
      <c r="B54" s="586" t="s">
        <v>74</v>
      </c>
      <c r="C54" s="587"/>
      <c r="D54" s="77"/>
    </row>
    <row r="55" spans="1:9" x14ac:dyDescent="0.25">
      <c r="A55" s="77" t="s">
        <v>126</v>
      </c>
      <c r="B55" s="77"/>
      <c r="C55" s="77"/>
      <c r="D55" s="77" t="s">
        <v>127</v>
      </c>
    </row>
    <row r="56" spans="1:9" x14ac:dyDescent="0.25">
      <c r="A56" s="77" t="s">
        <v>76</v>
      </c>
      <c r="B56" s="77"/>
      <c r="C56" s="77"/>
      <c r="D56" s="77" t="s">
        <v>77</v>
      </c>
    </row>
  </sheetData>
  <mergeCells count="55">
    <mergeCell ref="A10:B10"/>
    <mergeCell ref="A1:A3"/>
    <mergeCell ref="B1:C1"/>
    <mergeCell ref="D1:D4"/>
    <mergeCell ref="B2:C2"/>
    <mergeCell ref="B3:C3"/>
    <mergeCell ref="B4:C4"/>
    <mergeCell ref="B5:C6"/>
    <mergeCell ref="D5:D6"/>
    <mergeCell ref="A7:B7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B54:C54"/>
    <mergeCell ref="A47:B47"/>
    <mergeCell ref="A48:B48"/>
    <mergeCell ref="A49:B49"/>
    <mergeCell ref="A50:D50"/>
    <mergeCell ref="A51:D51"/>
    <mergeCell ref="B53:C53"/>
  </mergeCells>
  <pageMargins left="0.7" right="0.7" top="0.75" bottom="0.75" header="0.3" footer="0.3"/>
  <pageSetup paperSize="9" scale="74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1"/>
  <sheetViews>
    <sheetView zoomScale="70" zoomScaleNormal="70" zoomScaleSheetLayoutView="55" workbookViewId="0">
      <selection sqref="A1:B2"/>
    </sheetView>
  </sheetViews>
  <sheetFormatPr defaultColWidth="14.7109375" defaultRowHeight="11.25" x14ac:dyDescent="0.25"/>
  <cols>
    <col min="1" max="1" width="7.28515625" style="2" customWidth="1"/>
    <col min="2" max="2" width="32.7109375" style="2" customWidth="1"/>
    <col min="3" max="3" width="3.7109375" style="2" customWidth="1"/>
    <col min="4" max="4" width="28.5703125" style="2" customWidth="1"/>
    <col min="5" max="5" width="39.7109375" style="2" customWidth="1"/>
    <col min="6" max="6" width="3.140625" style="2" customWidth="1"/>
    <col min="7" max="8" width="39.7109375" style="2" customWidth="1"/>
    <col min="9" max="9" width="24.28515625" style="2" bestFit="1" customWidth="1"/>
    <col min="10" max="10" width="14.7109375" style="2"/>
    <col min="11" max="11" width="37.5703125" style="2" customWidth="1"/>
    <col min="12" max="253" width="14.7109375" style="2"/>
    <col min="254" max="254" width="5.140625" style="2" customWidth="1"/>
    <col min="255" max="255" width="3.7109375" style="2" customWidth="1"/>
    <col min="256" max="256" width="7.28515625" style="2" customWidth="1"/>
    <col min="257" max="257" width="32.7109375" style="2" customWidth="1"/>
    <col min="258" max="258" width="3.7109375" style="2" customWidth="1"/>
    <col min="259" max="259" width="28.5703125" style="2" customWidth="1"/>
    <col min="260" max="260" width="39.7109375" style="2" customWidth="1"/>
    <col min="261" max="261" width="3.140625" style="2" customWidth="1"/>
    <col min="262" max="263" width="39.7109375" style="2" customWidth="1"/>
    <col min="264" max="264" width="37.85546875" style="2" customWidth="1"/>
    <col min="265" max="265" width="24.28515625" style="2" bestFit="1" customWidth="1"/>
    <col min="266" max="266" width="14.7109375" style="2"/>
    <col min="267" max="267" width="37.5703125" style="2" customWidth="1"/>
    <col min="268" max="509" width="14.7109375" style="2"/>
    <col min="510" max="510" width="5.140625" style="2" customWidth="1"/>
    <col min="511" max="511" width="3.7109375" style="2" customWidth="1"/>
    <col min="512" max="512" width="7.28515625" style="2" customWidth="1"/>
    <col min="513" max="513" width="32.7109375" style="2" customWidth="1"/>
    <col min="514" max="514" width="3.7109375" style="2" customWidth="1"/>
    <col min="515" max="515" width="28.5703125" style="2" customWidth="1"/>
    <col min="516" max="516" width="39.7109375" style="2" customWidth="1"/>
    <col min="517" max="517" width="3.140625" style="2" customWidth="1"/>
    <col min="518" max="519" width="39.7109375" style="2" customWidth="1"/>
    <col min="520" max="520" width="37.85546875" style="2" customWidth="1"/>
    <col min="521" max="521" width="24.28515625" style="2" bestFit="1" customWidth="1"/>
    <col min="522" max="522" width="14.7109375" style="2"/>
    <col min="523" max="523" width="37.5703125" style="2" customWidth="1"/>
    <col min="524" max="765" width="14.7109375" style="2"/>
    <col min="766" max="766" width="5.140625" style="2" customWidth="1"/>
    <col min="767" max="767" width="3.7109375" style="2" customWidth="1"/>
    <col min="768" max="768" width="7.28515625" style="2" customWidth="1"/>
    <col min="769" max="769" width="32.7109375" style="2" customWidth="1"/>
    <col min="770" max="770" width="3.7109375" style="2" customWidth="1"/>
    <col min="771" max="771" width="28.5703125" style="2" customWidth="1"/>
    <col min="772" max="772" width="39.7109375" style="2" customWidth="1"/>
    <col min="773" max="773" width="3.140625" style="2" customWidth="1"/>
    <col min="774" max="775" width="39.7109375" style="2" customWidth="1"/>
    <col min="776" max="776" width="37.85546875" style="2" customWidth="1"/>
    <col min="777" max="777" width="24.28515625" style="2" bestFit="1" customWidth="1"/>
    <col min="778" max="778" width="14.7109375" style="2"/>
    <col min="779" max="779" width="37.5703125" style="2" customWidth="1"/>
    <col min="780" max="1021" width="14.7109375" style="2"/>
    <col min="1022" max="1022" width="5.140625" style="2" customWidth="1"/>
    <col min="1023" max="1023" width="3.7109375" style="2" customWidth="1"/>
    <col min="1024" max="1024" width="7.28515625" style="2" customWidth="1"/>
    <col min="1025" max="1025" width="32.7109375" style="2" customWidth="1"/>
    <col min="1026" max="1026" width="3.7109375" style="2" customWidth="1"/>
    <col min="1027" max="1027" width="28.5703125" style="2" customWidth="1"/>
    <col min="1028" max="1028" width="39.7109375" style="2" customWidth="1"/>
    <col min="1029" max="1029" width="3.140625" style="2" customWidth="1"/>
    <col min="1030" max="1031" width="39.7109375" style="2" customWidth="1"/>
    <col min="1032" max="1032" width="37.85546875" style="2" customWidth="1"/>
    <col min="1033" max="1033" width="24.28515625" style="2" bestFit="1" customWidth="1"/>
    <col min="1034" max="1034" width="14.7109375" style="2"/>
    <col min="1035" max="1035" width="37.5703125" style="2" customWidth="1"/>
    <col min="1036" max="1277" width="14.7109375" style="2"/>
    <col min="1278" max="1278" width="5.140625" style="2" customWidth="1"/>
    <col min="1279" max="1279" width="3.7109375" style="2" customWidth="1"/>
    <col min="1280" max="1280" width="7.28515625" style="2" customWidth="1"/>
    <col min="1281" max="1281" width="32.7109375" style="2" customWidth="1"/>
    <col min="1282" max="1282" width="3.7109375" style="2" customWidth="1"/>
    <col min="1283" max="1283" width="28.5703125" style="2" customWidth="1"/>
    <col min="1284" max="1284" width="39.7109375" style="2" customWidth="1"/>
    <col min="1285" max="1285" width="3.140625" style="2" customWidth="1"/>
    <col min="1286" max="1287" width="39.7109375" style="2" customWidth="1"/>
    <col min="1288" max="1288" width="37.85546875" style="2" customWidth="1"/>
    <col min="1289" max="1289" width="24.28515625" style="2" bestFit="1" customWidth="1"/>
    <col min="1290" max="1290" width="14.7109375" style="2"/>
    <col min="1291" max="1291" width="37.5703125" style="2" customWidth="1"/>
    <col min="1292" max="1533" width="14.7109375" style="2"/>
    <col min="1534" max="1534" width="5.140625" style="2" customWidth="1"/>
    <col min="1535" max="1535" width="3.7109375" style="2" customWidth="1"/>
    <col min="1536" max="1536" width="7.28515625" style="2" customWidth="1"/>
    <col min="1537" max="1537" width="32.7109375" style="2" customWidth="1"/>
    <col min="1538" max="1538" width="3.7109375" style="2" customWidth="1"/>
    <col min="1539" max="1539" width="28.5703125" style="2" customWidth="1"/>
    <col min="1540" max="1540" width="39.7109375" style="2" customWidth="1"/>
    <col min="1541" max="1541" width="3.140625" style="2" customWidth="1"/>
    <col min="1542" max="1543" width="39.7109375" style="2" customWidth="1"/>
    <col min="1544" max="1544" width="37.85546875" style="2" customWidth="1"/>
    <col min="1545" max="1545" width="24.28515625" style="2" bestFit="1" customWidth="1"/>
    <col min="1546" max="1546" width="14.7109375" style="2"/>
    <col min="1547" max="1547" width="37.5703125" style="2" customWidth="1"/>
    <col min="1548" max="1789" width="14.7109375" style="2"/>
    <col min="1790" max="1790" width="5.140625" style="2" customWidth="1"/>
    <col min="1791" max="1791" width="3.7109375" style="2" customWidth="1"/>
    <col min="1792" max="1792" width="7.28515625" style="2" customWidth="1"/>
    <col min="1793" max="1793" width="32.7109375" style="2" customWidth="1"/>
    <col min="1794" max="1794" width="3.7109375" style="2" customWidth="1"/>
    <col min="1795" max="1795" width="28.5703125" style="2" customWidth="1"/>
    <col min="1796" max="1796" width="39.7109375" style="2" customWidth="1"/>
    <col min="1797" max="1797" width="3.140625" style="2" customWidth="1"/>
    <col min="1798" max="1799" width="39.7109375" style="2" customWidth="1"/>
    <col min="1800" max="1800" width="37.85546875" style="2" customWidth="1"/>
    <col min="1801" max="1801" width="24.28515625" style="2" bestFit="1" customWidth="1"/>
    <col min="1802" max="1802" width="14.7109375" style="2"/>
    <col min="1803" max="1803" width="37.5703125" style="2" customWidth="1"/>
    <col min="1804" max="2045" width="14.7109375" style="2"/>
    <col min="2046" max="2046" width="5.140625" style="2" customWidth="1"/>
    <col min="2047" max="2047" width="3.7109375" style="2" customWidth="1"/>
    <col min="2048" max="2048" width="7.28515625" style="2" customWidth="1"/>
    <col min="2049" max="2049" width="32.7109375" style="2" customWidth="1"/>
    <col min="2050" max="2050" width="3.7109375" style="2" customWidth="1"/>
    <col min="2051" max="2051" width="28.5703125" style="2" customWidth="1"/>
    <col min="2052" max="2052" width="39.7109375" style="2" customWidth="1"/>
    <col min="2053" max="2053" width="3.140625" style="2" customWidth="1"/>
    <col min="2054" max="2055" width="39.7109375" style="2" customWidth="1"/>
    <col min="2056" max="2056" width="37.85546875" style="2" customWidth="1"/>
    <col min="2057" max="2057" width="24.28515625" style="2" bestFit="1" customWidth="1"/>
    <col min="2058" max="2058" width="14.7109375" style="2"/>
    <col min="2059" max="2059" width="37.5703125" style="2" customWidth="1"/>
    <col min="2060" max="2301" width="14.7109375" style="2"/>
    <col min="2302" max="2302" width="5.140625" style="2" customWidth="1"/>
    <col min="2303" max="2303" width="3.7109375" style="2" customWidth="1"/>
    <col min="2304" max="2304" width="7.28515625" style="2" customWidth="1"/>
    <col min="2305" max="2305" width="32.7109375" style="2" customWidth="1"/>
    <col min="2306" max="2306" width="3.7109375" style="2" customWidth="1"/>
    <col min="2307" max="2307" width="28.5703125" style="2" customWidth="1"/>
    <col min="2308" max="2308" width="39.7109375" style="2" customWidth="1"/>
    <col min="2309" max="2309" width="3.140625" style="2" customWidth="1"/>
    <col min="2310" max="2311" width="39.7109375" style="2" customWidth="1"/>
    <col min="2312" max="2312" width="37.85546875" style="2" customWidth="1"/>
    <col min="2313" max="2313" width="24.28515625" style="2" bestFit="1" customWidth="1"/>
    <col min="2314" max="2314" width="14.7109375" style="2"/>
    <col min="2315" max="2315" width="37.5703125" style="2" customWidth="1"/>
    <col min="2316" max="2557" width="14.7109375" style="2"/>
    <col min="2558" max="2558" width="5.140625" style="2" customWidth="1"/>
    <col min="2559" max="2559" width="3.7109375" style="2" customWidth="1"/>
    <col min="2560" max="2560" width="7.28515625" style="2" customWidth="1"/>
    <col min="2561" max="2561" width="32.7109375" style="2" customWidth="1"/>
    <col min="2562" max="2562" width="3.7109375" style="2" customWidth="1"/>
    <col min="2563" max="2563" width="28.5703125" style="2" customWidth="1"/>
    <col min="2564" max="2564" width="39.7109375" style="2" customWidth="1"/>
    <col min="2565" max="2565" width="3.140625" style="2" customWidth="1"/>
    <col min="2566" max="2567" width="39.7109375" style="2" customWidth="1"/>
    <col min="2568" max="2568" width="37.85546875" style="2" customWidth="1"/>
    <col min="2569" max="2569" width="24.28515625" style="2" bestFit="1" customWidth="1"/>
    <col min="2570" max="2570" width="14.7109375" style="2"/>
    <col min="2571" max="2571" width="37.5703125" style="2" customWidth="1"/>
    <col min="2572" max="2813" width="14.7109375" style="2"/>
    <col min="2814" max="2814" width="5.140625" style="2" customWidth="1"/>
    <col min="2815" max="2815" width="3.7109375" style="2" customWidth="1"/>
    <col min="2816" max="2816" width="7.28515625" style="2" customWidth="1"/>
    <col min="2817" max="2817" width="32.7109375" style="2" customWidth="1"/>
    <col min="2818" max="2818" width="3.7109375" style="2" customWidth="1"/>
    <col min="2819" max="2819" width="28.5703125" style="2" customWidth="1"/>
    <col min="2820" max="2820" width="39.7109375" style="2" customWidth="1"/>
    <col min="2821" max="2821" width="3.140625" style="2" customWidth="1"/>
    <col min="2822" max="2823" width="39.7109375" style="2" customWidth="1"/>
    <col min="2824" max="2824" width="37.85546875" style="2" customWidth="1"/>
    <col min="2825" max="2825" width="24.28515625" style="2" bestFit="1" customWidth="1"/>
    <col min="2826" max="2826" width="14.7109375" style="2"/>
    <col min="2827" max="2827" width="37.5703125" style="2" customWidth="1"/>
    <col min="2828" max="3069" width="14.7109375" style="2"/>
    <col min="3070" max="3070" width="5.140625" style="2" customWidth="1"/>
    <col min="3071" max="3071" width="3.7109375" style="2" customWidth="1"/>
    <col min="3072" max="3072" width="7.28515625" style="2" customWidth="1"/>
    <col min="3073" max="3073" width="32.7109375" style="2" customWidth="1"/>
    <col min="3074" max="3074" width="3.7109375" style="2" customWidth="1"/>
    <col min="3075" max="3075" width="28.5703125" style="2" customWidth="1"/>
    <col min="3076" max="3076" width="39.7109375" style="2" customWidth="1"/>
    <col min="3077" max="3077" width="3.140625" style="2" customWidth="1"/>
    <col min="3078" max="3079" width="39.7109375" style="2" customWidth="1"/>
    <col min="3080" max="3080" width="37.85546875" style="2" customWidth="1"/>
    <col min="3081" max="3081" width="24.28515625" style="2" bestFit="1" customWidth="1"/>
    <col min="3082" max="3082" width="14.7109375" style="2"/>
    <col min="3083" max="3083" width="37.5703125" style="2" customWidth="1"/>
    <col min="3084" max="3325" width="14.7109375" style="2"/>
    <col min="3326" max="3326" width="5.140625" style="2" customWidth="1"/>
    <col min="3327" max="3327" width="3.7109375" style="2" customWidth="1"/>
    <col min="3328" max="3328" width="7.28515625" style="2" customWidth="1"/>
    <col min="3329" max="3329" width="32.7109375" style="2" customWidth="1"/>
    <col min="3330" max="3330" width="3.7109375" style="2" customWidth="1"/>
    <col min="3331" max="3331" width="28.5703125" style="2" customWidth="1"/>
    <col min="3332" max="3332" width="39.7109375" style="2" customWidth="1"/>
    <col min="3333" max="3333" width="3.140625" style="2" customWidth="1"/>
    <col min="3334" max="3335" width="39.7109375" style="2" customWidth="1"/>
    <col min="3336" max="3336" width="37.85546875" style="2" customWidth="1"/>
    <col min="3337" max="3337" width="24.28515625" style="2" bestFit="1" customWidth="1"/>
    <col min="3338" max="3338" width="14.7109375" style="2"/>
    <col min="3339" max="3339" width="37.5703125" style="2" customWidth="1"/>
    <col min="3340" max="3581" width="14.7109375" style="2"/>
    <col min="3582" max="3582" width="5.140625" style="2" customWidth="1"/>
    <col min="3583" max="3583" width="3.7109375" style="2" customWidth="1"/>
    <col min="3584" max="3584" width="7.28515625" style="2" customWidth="1"/>
    <col min="3585" max="3585" width="32.7109375" style="2" customWidth="1"/>
    <col min="3586" max="3586" width="3.7109375" style="2" customWidth="1"/>
    <col min="3587" max="3587" width="28.5703125" style="2" customWidth="1"/>
    <col min="3588" max="3588" width="39.7109375" style="2" customWidth="1"/>
    <col min="3589" max="3589" width="3.140625" style="2" customWidth="1"/>
    <col min="3590" max="3591" width="39.7109375" style="2" customWidth="1"/>
    <col min="3592" max="3592" width="37.85546875" style="2" customWidth="1"/>
    <col min="3593" max="3593" width="24.28515625" style="2" bestFit="1" customWidth="1"/>
    <col min="3594" max="3594" width="14.7109375" style="2"/>
    <col min="3595" max="3595" width="37.5703125" style="2" customWidth="1"/>
    <col min="3596" max="3837" width="14.7109375" style="2"/>
    <col min="3838" max="3838" width="5.140625" style="2" customWidth="1"/>
    <col min="3839" max="3839" width="3.7109375" style="2" customWidth="1"/>
    <col min="3840" max="3840" width="7.28515625" style="2" customWidth="1"/>
    <col min="3841" max="3841" width="32.7109375" style="2" customWidth="1"/>
    <col min="3842" max="3842" width="3.7109375" style="2" customWidth="1"/>
    <col min="3843" max="3843" width="28.5703125" style="2" customWidth="1"/>
    <col min="3844" max="3844" width="39.7109375" style="2" customWidth="1"/>
    <col min="3845" max="3845" width="3.140625" style="2" customWidth="1"/>
    <col min="3846" max="3847" width="39.7109375" style="2" customWidth="1"/>
    <col min="3848" max="3848" width="37.85546875" style="2" customWidth="1"/>
    <col min="3849" max="3849" width="24.28515625" style="2" bestFit="1" customWidth="1"/>
    <col min="3850" max="3850" width="14.7109375" style="2"/>
    <col min="3851" max="3851" width="37.5703125" style="2" customWidth="1"/>
    <col min="3852" max="4093" width="14.7109375" style="2"/>
    <col min="4094" max="4094" width="5.140625" style="2" customWidth="1"/>
    <col min="4095" max="4095" width="3.7109375" style="2" customWidth="1"/>
    <col min="4096" max="4096" width="7.28515625" style="2" customWidth="1"/>
    <col min="4097" max="4097" width="32.7109375" style="2" customWidth="1"/>
    <col min="4098" max="4098" width="3.7109375" style="2" customWidth="1"/>
    <col min="4099" max="4099" width="28.5703125" style="2" customWidth="1"/>
    <col min="4100" max="4100" width="39.7109375" style="2" customWidth="1"/>
    <col min="4101" max="4101" width="3.140625" style="2" customWidth="1"/>
    <col min="4102" max="4103" width="39.7109375" style="2" customWidth="1"/>
    <col min="4104" max="4104" width="37.85546875" style="2" customWidth="1"/>
    <col min="4105" max="4105" width="24.28515625" style="2" bestFit="1" customWidth="1"/>
    <col min="4106" max="4106" width="14.7109375" style="2"/>
    <col min="4107" max="4107" width="37.5703125" style="2" customWidth="1"/>
    <col min="4108" max="4349" width="14.7109375" style="2"/>
    <col min="4350" max="4350" width="5.140625" style="2" customWidth="1"/>
    <col min="4351" max="4351" width="3.7109375" style="2" customWidth="1"/>
    <col min="4352" max="4352" width="7.28515625" style="2" customWidth="1"/>
    <col min="4353" max="4353" width="32.7109375" style="2" customWidth="1"/>
    <col min="4354" max="4354" width="3.7109375" style="2" customWidth="1"/>
    <col min="4355" max="4355" width="28.5703125" style="2" customWidth="1"/>
    <col min="4356" max="4356" width="39.7109375" style="2" customWidth="1"/>
    <col min="4357" max="4357" width="3.140625" style="2" customWidth="1"/>
    <col min="4358" max="4359" width="39.7109375" style="2" customWidth="1"/>
    <col min="4360" max="4360" width="37.85546875" style="2" customWidth="1"/>
    <col min="4361" max="4361" width="24.28515625" style="2" bestFit="1" customWidth="1"/>
    <col min="4362" max="4362" width="14.7109375" style="2"/>
    <col min="4363" max="4363" width="37.5703125" style="2" customWidth="1"/>
    <col min="4364" max="4605" width="14.7109375" style="2"/>
    <col min="4606" max="4606" width="5.140625" style="2" customWidth="1"/>
    <col min="4607" max="4607" width="3.7109375" style="2" customWidth="1"/>
    <col min="4608" max="4608" width="7.28515625" style="2" customWidth="1"/>
    <col min="4609" max="4609" width="32.7109375" style="2" customWidth="1"/>
    <col min="4610" max="4610" width="3.7109375" style="2" customWidth="1"/>
    <col min="4611" max="4611" width="28.5703125" style="2" customWidth="1"/>
    <col min="4612" max="4612" width="39.7109375" style="2" customWidth="1"/>
    <col min="4613" max="4613" width="3.140625" style="2" customWidth="1"/>
    <col min="4614" max="4615" width="39.7109375" style="2" customWidth="1"/>
    <col min="4616" max="4616" width="37.85546875" style="2" customWidth="1"/>
    <col min="4617" max="4617" width="24.28515625" style="2" bestFit="1" customWidth="1"/>
    <col min="4618" max="4618" width="14.7109375" style="2"/>
    <col min="4619" max="4619" width="37.5703125" style="2" customWidth="1"/>
    <col min="4620" max="4861" width="14.7109375" style="2"/>
    <col min="4862" max="4862" width="5.140625" style="2" customWidth="1"/>
    <col min="4863" max="4863" width="3.7109375" style="2" customWidth="1"/>
    <col min="4864" max="4864" width="7.28515625" style="2" customWidth="1"/>
    <col min="4865" max="4865" width="32.7109375" style="2" customWidth="1"/>
    <col min="4866" max="4866" width="3.7109375" style="2" customWidth="1"/>
    <col min="4867" max="4867" width="28.5703125" style="2" customWidth="1"/>
    <col min="4868" max="4868" width="39.7109375" style="2" customWidth="1"/>
    <col min="4869" max="4869" width="3.140625" style="2" customWidth="1"/>
    <col min="4870" max="4871" width="39.7109375" style="2" customWidth="1"/>
    <col min="4872" max="4872" width="37.85546875" style="2" customWidth="1"/>
    <col min="4873" max="4873" width="24.28515625" style="2" bestFit="1" customWidth="1"/>
    <col min="4874" max="4874" width="14.7109375" style="2"/>
    <col min="4875" max="4875" width="37.5703125" style="2" customWidth="1"/>
    <col min="4876" max="5117" width="14.7109375" style="2"/>
    <col min="5118" max="5118" width="5.140625" style="2" customWidth="1"/>
    <col min="5119" max="5119" width="3.7109375" style="2" customWidth="1"/>
    <col min="5120" max="5120" width="7.28515625" style="2" customWidth="1"/>
    <col min="5121" max="5121" width="32.7109375" style="2" customWidth="1"/>
    <col min="5122" max="5122" width="3.7109375" style="2" customWidth="1"/>
    <col min="5123" max="5123" width="28.5703125" style="2" customWidth="1"/>
    <col min="5124" max="5124" width="39.7109375" style="2" customWidth="1"/>
    <col min="5125" max="5125" width="3.140625" style="2" customWidth="1"/>
    <col min="5126" max="5127" width="39.7109375" style="2" customWidth="1"/>
    <col min="5128" max="5128" width="37.85546875" style="2" customWidth="1"/>
    <col min="5129" max="5129" width="24.28515625" style="2" bestFit="1" customWidth="1"/>
    <col min="5130" max="5130" width="14.7109375" style="2"/>
    <col min="5131" max="5131" width="37.5703125" style="2" customWidth="1"/>
    <col min="5132" max="5373" width="14.7109375" style="2"/>
    <col min="5374" max="5374" width="5.140625" style="2" customWidth="1"/>
    <col min="5375" max="5375" width="3.7109375" style="2" customWidth="1"/>
    <col min="5376" max="5376" width="7.28515625" style="2" customWidth="1"/>
    <col min="5377" max="5377" width="32.7109375" style="2" customWidth="1"/>
    <col min="5378" max="5378" width="3.7109375" style="2" customWidth="1"/>
    <col min="5379" max="5379" width="28.5703125" style="2" customWidth="1"/>
    <col min="5380" max="5380" width="39.7109375" style="2" customWidth="1"/>
    <col min="5381" max="5381" width="3.140625" style="2" customWidth="1"/>
    <col min="5382" max="5383" width="39.7109375" style="2" customWidth="1"/>
    <col min="5384" max="5384" width="37.85546875" style="2" customWidth="1"/>
    <col min="5385" max="5385" width="24.28515625" style="2" bestFit="1" customWidth="1"/>
    <col min="5386" max="5386" width="14.7109375" style="2"/>
    <col min="5387" max="5387" width="37.5703125" style="2" customWidth="1"/>
    <col min="5388" max="5629" width="14.7109375" style="2"/>
    <col min="5630" max="5630" width="5.140625" style="2" customWidth="1"/>
    <col min="5631" max="5631" width="3.7109375" style="2" customWidth="1"/>
    <col min="5632" max="5632" width="7.28515625" style="2" customWidth="1"/>
    <col min="5633" max="5633" width="32.7109375" style="2" customWidth="1"/>
    <col min="5634" max="5634" width="3.7109375" style="2" customWidth="1"/>
    <col min="5635" max="5635" width="28.5703125" style="2" customWidth="1"/>
    <col min="5636" max="5636" width="39.7109375" style="2" customWidth="1"/>
    <col min="5637" max="5637" width="3.140625" style="2" customWidth="1"/>
    <col min="5638" max="5639" width="39.7109375" style="2" customWidth="1"/>
    <col min="5640" max="5640" width="37.85546875" style="2" customWidth="1"/>
    <col min="5641" max="5641" width="24.28515625" style="2" bestFit="1" customWidth="1"/>
    <col min="5642" max="5642" width="14.7109375" style="2"/>
    <col min="5643" max="5643" width="37.5703125" style="2" customWidth="1"/>
    <col min="5644" max="5885" width="14.7109375" style="2"/>
    <col min="5886" max="5886" width="5.140625" style="2" customWidth="1"/>
    <col min="5887" max="5887" width="3.7109375" style="2" customWidth="1"/>
    <col min="5888" max="5888" width="7.28515625" style="2" customWidth="1"/>
    <col min="5889" max="5889" width="32.7109375" style="2" customWidth="1"/>
    <col min="5890" max="5890" width="3.7109375" style="2" customWidth="1"/>
    <col min="5891" max="5891" width="28.5703125" style="2" customWidth="1"/>
    <col min="5892" max="5892" width="39.7109375" style="2" customWidth="1"/>
    <col min="5893" max="5893" width="3.140625" style="2" customWidth="1"/>
    <col min="5894" max="5895" width="39.7109375" style="2" customWidth="1"/>
    <col min="5896" max="5896" width="37.85546875" style="2" customWidth="1"/>
    <col min="5897" max="5897" width="24.28515625" style="2" bestFit="1" customWidth="1"/>
    <col min="5898" max="5898" width="14.7109375" style="2"/>
    <col min="5899" max="5899" width="37.5703125" style="2" customWidth="1"/>
    <col min="5900" max="6141" width="14.7109375" style="2"/>
    <col min="6142" max="6142" width="5.140625" style="2" customWidth="1"/>
    <col min="6143" max="6143" width="3.7109375" style="2" customWidth="1"/>
    <col min="6144" max="6144" width="7.28515625" style="2" customWidth="1"/>
    <col min="6145" max="6145" width="32.7109375" style="2" customWidth="1"/>
    <col min="6146" max="6146" width="3.7109375" style="2" customWidth="1"/>
    <col min="6147" max="6147" width="28.5703125" style="2" customWidth="1"/>
    <col min="6148" max="6148" width="39.7109375" style="2" customWidth="1"/>
    <col min="6149" max="6149" width="3.140625" style="2" customWidth="1"/>
    <col min="6150" max="6151" width="39.7109375" style="2" customWidth="1"/>
    <col min="6152" max="6152" width="37.85546875" style="2" customWidth="1"/>
    <col min="6153" max="6153" width="24.28515625" style="2" bestFit="1" customWidth="1"/>
    <col min="6154" max="6154" width="14.7109375" style="2"/>
    <col min="6155" max="6155" width="37.5703125" style="2" customWidth="1"/>
    <col min="6156" max="6397" width="14.7109375" style="2"/>
    <col min="6398" max="6398" width="5.140625" style="2" customWidth="1"/>
    <col min="6399" max="6399" width="3.7109375" style="2" customWidth="1"/>
    <col min="6400" max="6400" width="7.28515625" style="2" customWidth="1"/>
    <col min="6401" max="6401" width="32.7109375" style="2" customWidth="1"/>
    <col min="6402" max="6402" width="3.7109375" style="2" customWidth="1"/>
    <col min="6403" max="6403" width="28.5703125" style="2" customWidth="1"/>
    <col min="6404" max="6404" width="39.7109375" style="2" customWidth="1"/>
    <col min="6405" max="6405" width="3.140625" style="2" customWidth="1"/>
    <col min="6406" max="6407" width="39.7109375" style="2" customWidth="1"/>
    <col min="6408" max="6408" width="37.85546875" style="2" customWidth="1"/>
    <col min="6409" max="6409" width="24.28515625" style="2" bestFit="1" customWidth="1"/>
    <col min="6410" max="6410" width="14.7109375" style="2"/>
    <col min="6411" max="6411" width="37.5703125" style="2" customWidth="1"/>
    <col min="6412" max="6653" width="14.7109375" style="2"/>
    <col min="6654" max="6654" width="5.140625" style="2" customWidth="1"/>
    <col min="6655" max="6655" width="3.7109375" style="2" customWidth="1"/>
    <col min="6656" max="6656" width="7.28515625" style="2" customWidth="1"/>
    <col min="6657" max="6657" width="32.7109375" style="2" customWidth="1"/>
    <col min="6658" max="6658" width="3.7109375" style="2" customWidth="1"/>
    <col min="6659" max="6659" width="28.5703125" style="2" customWidth="1"/>
    <col min="6660" max="6660" width="39.7109375" style="2" customWidth="1"/>
    <col min="6661" max="6661" width="3.140625" style="2" customWidth="1"/>
    <col min="6662" max="6663" width="39.7109375" style="2" customWidth="1"/>
    <col min="6664" max="6664" width="37.85546875" style="2" customWidth="1"/>
    <col min="6665" max="6665" width="24.28515625" style="2" bestFit="1" customWidth="1"/>
    <col min="6666" max="6666" width="14.7109375" style="2"/>
    <col min="6667" max="6667" width="37.5703125" style="2" customWidth="1"/>
    <col min="6668" max="6909" width="14.7109375" style="2"/>
    <col min="6910" max="6910" width="5.140625" style="2" customWidth="1"/>
    <col min="6911" max="6911" width="3.7109375" style="2" customWidth="1"/>
    <col min="6912" max="6912" width="7.28515625" style="2" customWidth="1"/>
    <col min="6913" max="6913" width="32.7109375" style="2" customWidth="1"/>
    <col min="6914" max="6914" width="3.7109375" style="2" customWidth="1"/>
    <col min="6915" max="6915" width="28.5703125" style="2" customWidth="1"/>
    <col min="6916" max="6916" width="39.7109375" style="2" customWidth="1"/>
    <col min="6917" max="6917" width="3.140625" style="2" customWidth="1"/>
    <col min="6918" max="6919" width="39.7109375" style="2" customWidth="1"/>
    <col min="6920" max="6920" width="37.85546875" style="2" customWidth="1"/>
    <col min="6921" max="6921" width="24.28515625" style="2" bestFit="1" customWidth="1"/>
    <col min="6922" max="6922" width="14.7109375" style="2"/>
    <col min="6923" max="6923" width="37.5703125" style="2" customWidth="1"/>
    <col min="6924" max="7165" width="14.7109375" style="2"/>
    <col min="7166" max="7166" width="5.140625" style="2" customWidth="1"/>
    <col min="7167" max="7167" width="3.7109375" style="2" customWidth="1"/>
    <col min="7168" max="7168" width="7.28515625" style="2" customWidth="1"/>
    <col min="7169" max="7169" width="32.7109375" style="2" customWidth="1"/>
    <col min="7170" max="7170" width="3.7109375" style="2" customWidth="1"/>
    <col min="7171" max="7171" width="28.5703125" style="2" customWidth="1"/>
    <col min="7172" max="7172" width="39.7109375" style="2" customWidth="1"/>
    <col min="7173" max="7173" width="3.140625" style="2" customWidth="1"/>
    <col min="7174" max="7175" width="39.7109375" style="2" customWidth="1"/>
    <col min="7176" max="7176" width="37.85546875" style="2" customWidth="1"/>
    <col min="7177" max="7177" width="24.28515625" style="2" bestFit="1" customWidth="1"/>
    <col min="7178" max="7178" width="14.7109375" style="2"/>
    <col min="7179" max="7179" width="37.5703125" style="2" customWidth="1"/>
    <col min="7180" max="7421" width="14.7109375" style="2"/>
    <col min="7422" max="7422" width="5.140625" style="2" customWidth="1"/>
    <col min="7423" max="7423" width="3.7109375" style="2" customWidth="1"/>
    <col min="7424" max="7424" width="7.28515625" style="2" customWidth="1"/>
    <col min="7425" max="7425" width="32.7109375" style="2" customWidth="1"/>
    <col min="7426" max="7426" width="3.7109375" style="2" customWidth="1"/>
    <col min="7427" max="7427" width="28.5703125" style="2" customWidth="1"/>
    <col min="7428" max="7428" width="39.7109375" style="2" customWidth="1"/>
    <col min="7429" max="7429" width="3.140625" style="2" customWidth="1"/>
    <col min="7430" max="7431" width="39.7109375" style="2" customWidth="1"/>
    <col min="7432" max="7432" width="37.85546875" style="2" customWidth="1"/>
    <col min="7433" max="7433" width="24.28515625" style="2" bestFit="1" customWidth="1"/>
    <col min="7434" max="7434" width="14.7109375" style="2"/>
    <col min="7435" max="7435" width="37.5703125" style="2" customWidth="1"/>
    <col min="7436" max="7677" width="14.7109375" style="2"/>
    <col min="7678" max="7678" width="5.140625" style="2" customWidth="1"/>
    <col min="7679" max="7679" width="3.7109375" style="2" customWidth="1"/>
    <col min="7680" max="7680" width="7.28515625" style="2" customWidth="1"/>
    <col min="7681" max="7681" width="32.7109375" style="2" customWidth="1"/>
    <col min="7682" max="7682" width="3.7109375" style="2" customWidth="1"/>
    <col min="7683" max="7683" width="28.5703125" style="2" customWidth="1"/>
    <col min="7684" max="7684" width="39.7109375" style="2" customWidth="1"/>
    <col min="7685" max="7685" width="3.140625" style="2" customWidth="1"/>
    <col min="7686" max="7687" width="39.7109375" style="2" customWidth="1"/>
    <col min="7688" max="7688" width="37.85546875" style="2" customWidth="1"/>
    <col min="7689" max="7689" width="24.28515625" style="2" bestFit="1" customWidth="1"/>
    <col min="7690" max="7690" width="14.7109375" style="2"/>
    <col min="7691" max="7691" width="37.5703125" style="2" customWidth="1"/>
    <col min="7692" max="7933" width="14.7109375" style="2"/>
    <col min="7934" max="7934" width="5.140625" style="2" customWidth="1"/>
    <col min="7935" max="7935" width="3.7109375" style="2" customWidth="1"/>
    <col min="7936" max="7936" width="7.28515625" style="2" customWidth="1"/>
    <col min="7937" max="7937" width="32.7109375" style="2" customWidth="1"/>
    <col min="7938" max="7938" width="3.7109375" style="2" customWidth="1"/>
    <col min="7939" max="7939" width="28.5703125" style="2" customWidth="1"/>
    <col min="7940" max="7940" width="39.7109375" style="2" customWidth="1"/>
    <col min="7941" max="7941" width="3.140625" style="2" customWidth="1"/>
    <col min="7942" max="7943" width="39.7109375" style="2" customWidth="1"/>
    <col min="7944" max="7944" width="37.85546875" style="2" customWidth="1"/>
    <col min="7945" max="7945" width="24.28515625" style="2" bestFit="1" customWidth="1"/>
    <col min="7946" max="7946" width="14.7109375" style="2"/>
    <col min="7947" max="7947" width="37.5703125" style="2" customWidth="1"/>
    <col min="7948" max="8189" width="14.7109375" style="2"/>
    <col min="8190" max="8190" width="5.140625" style="2" customWidth="1"/>
    <col min="8191" max="8191" width="3.7109375" style="2" customWidth="1"/>
    <col min="8192" max="8192" width="7.28515625" style="2" customWidth="1"/>
    <col min="8193" max="8193" width="32.7109375" style="2" customWidth="1"/>
    <col min="8194" max="8194" width="3.7109375" style="2" customWidth="1"/>
    <col min="8195" max="8195" width="28.5703125" style="2" customWidth="1"/>
    <col min="8196" max="8196" width="39.7109375" style="2" customWidth="1"/>
    <col min="8197" max="8197" width="3.140625" style="2" customWidth="1"/>
    <col min="8198" max="8199" width="39.7109375" style="2" customWidth="1"/>
    <col min="8200" max="8200" width="37.85546875" style="2" customWidth="1"/>
    <col min="8201" max="8201" width="24.28515625" style="2" bestFit="1" customWidth="1"/>
    <col min="8202" max="8202" width="14.7109375" style="2"/>
    <col min="8203" max="8203" width="37.5703125" style="2" customWidth="1"/>
    <col min="8204" max="8445" width="14.7109375" style="2"/>
    <col min="8446" max="8446" width="5.140625" style="2" customWidth="1"/>
    <col min="8447" max="8447" width="3.7109375" style="2" customWidth="1"/>
    <col min="8448" max="8448" width="7.28515625" style="2" customWidth="1"/>
    <col min="8449" max="8449" width="32.7109375" style="2" customWidth="1"/>
    <col min="8450" max="8450" width="3.7109375" style="2" customWidth="1"/>
    <col min="8451" max="8451" width="28.5703125" style="2" customWidth="1"/>
    <col min="8452" max="8452" width="39.7109375" style="2" customWidth="1"/>
    <col min="8453" max="8453" width="3.140625" style="2" customWidth="1"/>
    <col min="8454" max="8455" width="39.7109375" style="2" customWidth="1"/>
    <col min="8456" max="8456" width="37.85546875" style="2" customWidth="1"/>
    <col min="8457" max="8457" width="24.28515625" style="2" bestFit="1" customWidth="1"/>
    <col min="8458" max="8458" width="14.7109375" style="2"/>
    <col min="8459" max="8459" width="37.5703125" style="2" customWidth="1"/>
    <col min="8460" max="8701" width="14.7109375" style="2"/>
    <col min="8702" max="8702" width="5.140625" style="2" customWidth="1"/>
    <col min="8703" max="8703" width="3.7109375" style="2" customWidth="1"/>
    <col min="8704" max="8704" width="7.28515625" style="2" customWidth="1"/>
    <col min="8705" max="8705" width="32.7109375" style="2" customWidth="1"/>
    <col min="8706" max="8706" width="3.7109375" style="2" customWidth="1"/>
    <col min="8707" max="8707" width="28.5703125" style="2" customWidth="1"/>
    <col min="8708" max="8708" width="39.7109375" style="2" customWidth="1"/>
    <col min="8709" max="8709" width="3.140625" style="2" customWidth="1"/>
    <col min="8710" max="8711" width="39.7109375" style="2" customWidth="1"/>
    <col min="8712" max="8712" width="37.85546875" style="2" customWidth="1"/>
    <col min="8713" max="8713" width="24.28515625" style="2" bestFit="1" customWidth="1"/>
    <col min="8714" max="8714" width="14.7109375" style="2"/>
    <col min="8715" max="8715" width="37.5703125" style="2" customWidth="1"/>
    <col min="8716" max="8957" width="14.7109375" style="2"/>
    <col min="8958" max="8958" width="5.140625" style="2" customWidth="1"/>
    <col min="8959" max="8959" width="3.7109375" style="2" customWidth="1"/>
    <col min="8960" max="8960" width="7.28515625" style="2" customWidth="1"/>
    <col min="8961" max="8961" width="32.7109375" style="2" customWidth="1"/>
    <col min="8962" max="8962" width="3.7109375" style="2" customWidth="1"/>
    <col min="8963" max="8963" width="28.5703125" style="2" customWidth="1"/>
    <col min="8964" max="8964" width="39.7109375" style="2" customWidth="1"/>
    <col min="8965" max="8965" width="3.140625" style="2" customWidth="1"/>
    <col min="8966" max="8967" width="39.7109375" style="2" customWidth="1"/>
    <col min="8968" max="8968" width="37.85546875" style="2" customWidth="1"/>
    <col min="8969" max="8969" width="24.28515625" style="2" bestFit="1" customWidth="1"/>
    <col min="8970" max="8970" width="14.7109375" style="2"/>
    <col min="8971" max="8971" width="37.5703125" style="2" customWidth="1"/>
    <col min="8972" max="9213" width="14.7109375" style="2"/>
    <col min="9214" max="9214" width="5.140625" style="2" customWidth="1"/>
    <col min="9215" max="9215" width="3.7109375" style="2" customWidth="1"/>
    <col min="9216" max="9216" width="7.28515625" style="2" customWidth="1"/>
    <col min="9217" max="9217" width="32.7109375" style="2" customWidth="1"/>
    <col min="9218" max="9218" width="3.7109375" style="2" customWidth="1"/>
    <col min="9219" max="9219" width="28.5703125" style="2" customWidth="1"/>
    <col min="9220" max="9220" width="39.7109375" style="2" customWidth="1"/>
    <col min="9221" max="9221" width="3.140625" style="2" customWidth="1"/>
    <col min="9222" max="9223" width="39.7109375" style="2" customWidth="1"/>
    <col min="9224" max="9224" width="37.85546875" style="2" customWidth="1"/>
    <col min="9225" max="9225" width="24.28515625" style="2" bestFit="1" customWidth="1"/>
    <col min="9226" max="9226" width="14.7109375" style="2"/>
    <col min="9227" max="9227" width="37.5703125" style="2" customWidth="1"/>
    <col min="9228" max="9469" width="14.7109375" style="2"/>
    <col min="9470" max="9470" width="5.140625" style="2" customWidth="1"/>
    <col min="9471" max="9471" width="3.7109375" style="2" customWidth="1"/>
    <col min="9472" max="9472" width="7.28515625" style="2" customWidth="1"/>
    <col min="9473" max="9473" width="32.7109375" style="2" customWidth="1"/>
    <col min="9474" max="9474" width="3.7109375" style="2" customWidth="1"/>
    <col min="9475" max="9475" width="28.5703125" style="2" customWidth="1"/>
    <col min="9476" max="9476" width="39.7109375" style="2" customWidth="1"/>
    <col min="9477" max="9477" width="3.140625" style="2" customWidth="1"/>
    <col min="9478" max="9479" width="39.7109375" style="2" customWidth="1"/>
    <col min="9480" max="9480" width="37.85546875" style="2" customWidth="1"/>
    <col min="9481" max="9481" width="24.28515625" style="2" bestFit="1" customWidth="1"/>
    <col min="9482" max="9482" width="14.7109375" style="2"/>
    <col min="9483" max="9483" width="37.5703125" style="2" customWidth="1"/>
    <col min="9484" max="9725" width="14.7109375" style="2"/>
    <col min="9726" max="9726" width="5.140625" style="2" customWidth="1"/>
    <col min="9727" max="9727" width="3.7109375" style="2" customWidth="1"/>
    <col min="9728" max="9728" width="7.28515625" style="2" customWidth="1"/>
    <col min="9729" max="9729" width="32.7109375" style="2" customWidth="1"/>
    <col min="9730" max="9730" width="3.7109375" style="2" customWidth="1"/>
    <col min="9731" max="9731" width="28.5703125" style="2" customWidth="1"/>
    <col min="9732" max="9732" width="39.7109375" style="2" customWidth="1"/>
    <col min="9733" max="9733" width="3.140625" style="2" customWidth="1"/>
    <col min="9734" max="9735" width="39.7109375" style="2" customWidth="1"/>
    <col min="9736" max="9736" width="37.85546875" style="2" customWidth="1"/>
    <col min="9737" max="9737" width="24.28515625" style="2" bestFit="1" customWidth="1"/>
    <col min="9738" max="9738" width="14.7109375" style="2"/>
    <col min="9739" max="9739" width="37.5703125" style="2" customWidth="1"/>
    <col min="9740" max="9981" width="14.7109375" style="2"/>
    <col min="9982" max="9982" width="5.140625" style="2" customWidth="1"/>
    <col min="9983" max="9983" width="3.7109375" style="2" customWidth="1"/>
    <col min="9984" max="9984" width="7.28515625" style="2" customWidth="1"/>
    <col min="9985" max="9985" width="32.7109375" style="2" customWidth="1"/>
    <col min="9986" max="9986" width="3.7109375" style="2" customWidth="1"/>
    <col min="9987" max="9987" width="28.5703125" style="2" customWidth="1"/>
    <col min="9988" max="9988" width="39.7109375" style="2" customWidth="1"/>
    <col min="9989" max="9989" width="3.140625" style="2" customWidth="1"/>
    <col min="9990" max="9991" width="39.7109375" style="2" customWidth="1"/>
    <col min="9992" max="9992" width="37.85546875" style="2" customWidth="1"/>
    <col min="9993" max="9993" width="24.28515625" style="2" bestFit="1" customWidth="1"/>
    <col min="9994" max="9994" width="14.7109375" style="2"/>
    <col min="9995" max="9995" width="37.5703125" style="2" customWidth="1"/>
    <col min="9996" max="10237" width="14.7109375" style="2"/>
    <col min="10238" max="10238" width="5.140625" style="2" customWidth="1"/>
    <col min="10239" max="10239" width="3.7109375" style="2" customWidth="1"/>
    <col min="10240" max="10240" width="7.28515625" style="2" customWidth="1"/>
    <col min="10241" max="10241" width="32.7109375" style="2" customWidth="1"/>
    <col min="10242" max="10242" width="3.7109375" style="2" customWidth="1"/>
    <col min="10243" max="10243" width="28.5703125" style="2" customWidth="1"/>
    <col min="10244" max="10244" width="39.7109375" style="2" customWidth="1"/>
    <col min="10245" max="10245" width="3.140625" style="2" customWidth="1"/>
    <col min="10246" max="10247" width="39.7109375" style="2" customWidth="1"/>
    <col min="10248" max="10248" width="37.85546875" style="2" customWidth="1"/>
    <col min="10249" max="10249" width="24.28515625" style="2" bestFit="1" customWidth="1"/>
    <col min="10250" max="10250" width="14.7109375" style="2"/>
    <col min="10251" max="10251" width="37.5703125" style="2" customWidth="1"/>
    <col min="10252" max="10493" width="14.7109375" style="2"/>
    <col min="10494" max="10494" width="5.140625" style="2" customWidth="1"/>
    <col min="10495" max="10495" width="3.7109375" style="2" customWidth="1"/>
    <col min="10496" max="10496" width="7.28515625" style="2" customWidth="1"/>
    <col min="10497" max="10497" width="32.7109375" style="2" customWidth="1"/>
    <col min="10498" max="10498" width="3.7109375" style="2" customWidth="1"/>
    <col min="10499" max="10499" width="28.5703125" style="2" customWidth="1"/>
    <col min="10500" max="10500" width="39.7109375" style="2" customWidth="1"/>
    <col min="10501" max="10501" width="3.140625" style="2" customWidth="1"/>
    <col min="10502" max="10503" width="39.7109375" style="2" customWidth="1"/>
    <col min="10504" max="10504" width="37.85546875" style="2" customWidth="1"/>
    <col min="10505" max="10505" width="24.28515625" style="2" bestFit="1" customWidth="1"/>
    <col min="10506" max="10506" width="14.7109375" style="2"/>
    <col min="10507" max="10507" width="37.5703125" style="2" customWidth="1"/>
    <col min="10508" max="10749" width="14.7109375" style="2"/>
    <col min="10750" max="10750" width="5.140625" style="2" customWidth="1"/>
    <col min="10751" max="10751" width="3.7109375" style="2" customWidth="1"/>
    <col min="10752" max="10752" width="7.28515625" style="2" customWidth="1"/>
    <col min="10753" max="10753" width="32.7109375" style="2" customWidth="1"/>
    <col min="10754" max="10754" width="3.7109375" style="2" customWidth="1"/>
    <col min="10755" max="10755" width="28.5703125" style="2" customWidth="1"/>
    <col min="10756" max="10756" width="39.7109375" style="2" customWidth="1"/>
    <col min="10757" max="10757" width="3.140625" style="2" customWidth="1"/>
    <col min="10758" max="10759" width="39.7109375" style="2" customWidth="1"/>
    <col min="10760" max="10760" width="37.85546875" style="2" customWidth="1"/>
    <col min="10761" max="10761" width="24.28515625" style="2" bestFit="1" customWidth="1"/>
    <col min="10762" max="10762" width="14.7109375" style="2"/>
    <col min="10763" max="10763" width="37.5703125" style="2" customWidth="1"/>
    <col min="10764" max="11005" width="14.7109375" style="2"/>
    <col min="11006" max="11006" width="5.140625" style="2" customWidth="1"/>
    <col min="11007" max="11007" width="3.7109375" style="2" customWidth="1"/>
    <col min="11008" max="11008" width="7.28515625" style="2" customWidth="1"/>
    <col min="11009" max="11009" width="32.7109375" style="2" customWidth="1"/>
    <col min="11010" max="11010" width="3.7109375" style="2" customWidth="1"/>
    <col min="11011" max="11011" width="28.5703125" style="2" customWidth="1"/>
    <col min="11012" max="11012" width="39.7109375" style="2" customWidth="1"/>
    <col min="11013" max="11013" width="3.140625" style="2" customWidth="1"/>
    <col min="11014" max="11015" width="39.7109375" style="2" customWidth="1"/>
    <col min="11016" max="11016" width="37.85546875" style="2" customWidth="1"/>
    <col min="11017" max="11017" width="24.28515625" style="2" bestFit="1" customWidth="1"/>
    <col min="11018" max="11018" width="14.7109375" style="2"/>
    <col min="11019" max="11019" width="37.5703125" style="2" customWidth="1"/>
    <col min="11020" max="11261" width="14.7109375" style="2"/>
    <col min="11262" max="11262" width="5.140625" style="2" customWidth="1"/>
    <col min="11263" max="11263" width="3.7109375" style="2" customWidth="1"/>
    <col min="11264" max="11264" width="7.28515625" style="2" customWidth="1"/>
    <col min="11265" max="11265" width="32.7109375" style="2" customWidth="1"/>
    <col min="11266" max="11266" width="3.7109375" style="2" customWidth="1"/>
    <col min="11267" max="11267" width="28.5703125" style="2" customWidth="1"/>
    <col min="11268" max="11268" width="39.7109375" style="2" customWidth="1"/>
    <col min="11269" max="11269" width="3.140625" style="2" customWidth="1"/>
    <col min="11270" max="11271" width="39.7109375" style="2" customWidth="1"/>
    <col min="11272" max="11272" width="37.85546875" style="2" customWidth="1"/>
    <col min="11273" max="11273" width="24.28515625" style="2" bestFit="1" customWidth="1"/>
    <col min="11274" max="11274" width="14.7109375" style="2"/>
    <col min="11275" max="11275" width="37.5703125" style="2" customWidth="1"/>
    <col min="11276" max="11517" width="14.7109375" style="2"/>
    <col min="11518" max="11518" width="5.140625" style="2" customWidth="1"/>
    <col min="11519" max="11519" width="3.7109375" style="2" customWidth="1"/>
    <col min="11520" max="11520" width="7.28515625" style="2" customWidth="1"/>
    <col min="11521" max="11521" width="32.7109375" style="2" customWidth="1"/>
    <col min="11522" max="11522" width="3.7109375" style="2" customWidth="1"/>
    <col min="11523" max="11523" width="28.5703125" style="2" customWidth="1"/>
    <col min="11524" max="11524" width="39.7109375" style="2" customWidth="1"/>
    <col min="11525" max="11525" width="3.140625" style="2" customWidth="1"/>
    <col min="11526" max="11527" width="39.7109375" style="2" customWidth="1"/>
    <col min="11528" max="11528" width="37.85546875" style="2" customWidth="1"/>
    <col min="11529" max="11529" width="24.28515625" style="2" bestFit="1" customWidth="1"/>
    <col min="11530" max="11530" width="14.7109375" style="2"/>
    <col min="11531" max="11531" width="37.5703125" style="2" customWidth="1"/>
    <col min="11532" max="11773" width="14.7109375" style="2"/>
    <col min="11774" max="11774" width="5.140625" style="2" customWidth="1"/>
    <col min="11775" max="11775" width="3.7109375" style="2" customWidth="1"/>
    <col min="11776" max="11776" width="7.28515625" style="2" customWidth="1"/>
    <col min="11777" max="11777" width="32.7109375" style="2" customWidth="1"/>
    <col min="11778" max="11778" width="3.7109375" style="2" customWidth="1"/>
    <col min="11779" max="11779" width="28.5703125" style="2" customWidth="1"/>
    <col min="11780" max="11780" width="39.7109375" style="2" customWidth="1"/>
    <col min="11781" max="11781" width="3.140625" style="2" customWidth="1"/>
    <col min="11782" max="11783" width="39.7109375" style="2" customWidth="1"/>
    <col min="11784" max="11784" width="37.85546875" style="2" customWidth="1"/>
    <col min="11785" max="11785" width="24.28515625" style="2" bestFit="1" customWidth="1"/>
    <col min="11786" max="11786" width="14.7109375" style="2"/>
    <col min="11787" max="11787" width="37.5703125" style="2" customWidth="1"/>
    <col min="11788" max="12029" width="14.7109375" style="2"/>
    <col min="12030" max="12030" width="5.140625" style="2" customWidth="1"/>
    <col min="12031" max="12031" width="3.7109375" style="2" customWidth="1"/>
    <col min="12032" max="12032" width="7.28515625" style="2" customWidth="1"/>
    <col min="12033" max="12033" width="32.7109375" style="2" customWidth="1"/>
    <col min="12034" max="12034" width="3.7109375" style="2" customWidth="1"/>
    <col min="12035" max="12035" width="28.5703125" style="2" customWidth="1"/>
    <col min="12036" max="12036" width="39.7109375" style="2" customWidth="1"/>
    <col min="12037" max="12037" width="3.140625" style="2" customWidth="1"/>
    <col min="12038" max="12039" width="39.7109375" style="2" customWidth="1"/>
    <col min="12040" max="12040" width="37.85546875" style="2" customWidth="1"/>
    <col min="12041" max="12041" width="24.28515625" style="2" bestFit="1" customWidth="1"/>
    <col min="12042" max="12042" width="14.7109375" style="2"/>
    <col min="12043" max="12043" width="37.5703125" style="2" customWidth="1"/>
    <col min="12044" max="12285" width="14.7109375" style="2"/>
    <col min="12286" max="12286" width="5.140625" style="2" customWidth="1"/>
    <col min="12287" max="12287" width="3.7109375" style="2" customWidth="1"/>
    <col min="12288" max="12288" width="7.28515625" style="2" customWidth="1"/>
    <col min="12289" max="12289" width="32.7109375" style="2" customWidth="1"/>
    <col min="12290" max="12290" width="3.7109375" style="2" customWidth="1"/>
    <col min="12291" max="12291" width="28.5703125" style="2" customWidth="1"/>
    <col min="12292" max="12292" width="39.7109375" style="2" customWidth="1"/>
    <col min="12293" max="12293" width="3.140625" style="2" customWidth="1"/>
    <col min="12294" max="12295" width="39.7109375" style="2" customWidth="1"/>
    <col min="12296" max="12296" width="37.85546875" style="2" customWidth="1"/>
    <col min="12297" max="12297" width="24.28515625" style="2" bestFit="1" customWidth="1"/>
    <col min="12298" max="12298" width="14.7109375" style="2"/>
    <col min="12299" max="12299" width="37.5703125" style="2" customWidth="1"/>
    <col min="12300" max="12541" width="14.7109375" style="2"/>
    <col min="12542" max="12542" width="5.140625" style="2" customWidth="1"/>
    <col min="12543" max="12543" width="3.7109375" style="2" customWidth="1"/>
    <col min="12544" max="12544" width="7.28515625" style="2" customWidth="1"/>
    <col min="12545" max="12545" width="32.7109375" style="2" customWidth="1"/>
    <col min="12546" max="12546" width="3.7109375" style="2" customWidth="1"/>
    <col min="12547" max="12547" width="28.5703125" style="2" customWidth="1"/>
    <col min="12548" max="12548" width="39.7109375" style="2" customWidth="1"/>
    <col min="12549" max="12549" width="3.140625" style="2" customWidth="1"/>
    <col min="12550" max="12551" width="39.7109375" style="2" customWidth="1"/>
    <col min="12552" max="12552" width="37.85546875" style="2" customWidth="1"/>
    <col min="12553" max="12553" width="24.28515625" style="2" bestFit="1" customWidth="1"/>
    <col min="12554" max="12554" width="14.7109375" style="2"/>
    <col min="12555" max="12555" width="37.5703125" style="2" customWidth="1"/>
    <col min="12556" max="12797" width="14.7109375" style="2"/>
    <col min="12798" max="12798" width="5.140625" style="2" customWidth="1"/>
    <col min="12799" max="12799" width="3.7109375" style="2" customWidth="1"/>
    <col min="12800" max="12800" width="7.28515625" style="2" customWidth="1"/>
    <col min="12801" max="12801" width="32.7109375" style="2" customWidth="1"/>
    <col min="12802" max="12802" width="3.7109375" style="2" customWidth="1"/>
    <col min="12803" max="12803" width="28.5703125" style="2" customWidth="1"/>
    <col min="12804" max="12804" width="39.7109375" style="2" customWidth="1"/>
    <col min="12805" max="12805" width="3.140625" style="2" customWidth="1"/>
    <col min="12806" max="12807" width="39.7109375" style="2" customWidth="1"/>
    <col min="12808" max="12808" width="37.85546875" style="2" customWidth="1"/>
    <col min="12809" max="12809" width="24.28515625" style="2" bestFit="1" customWidth="1"/>
    <col min="12810" max="12810" width="14.7109375" style="2"/>
    <col min="12811" max="12811" width="37.5703125" style="2" customWidth="1"/>
    <col min="12812" max="13053" width="14.7109375" style="2"/>
    <col min="13054" max="13054" width="5.140625" style="2" customWidth="1"/>
    <col min="13055" max="13055" width="3.7109375" style="2" customWidth="1"/>
    <col min="13056" max="13056" width="7.28515625" style="2" customWidth="1"/>
    <col min="13057" max="13057" width="32.7109375" style="2" customWidth="1"/>
    <col min="13058" max="13058" width="3.7109375" style="2" customWidth="1"/>
    <col min="13059" max="13059" width="28.5703125" style="2" customWidth="1"/>
    <col min="13060" max="13060" width="39.7109375" style="2" customWidth="1"/>
    <col min="13061" max="13061" width="3.140625" style="2" customWidth="1"/>
    <col min="13062" max="13063" width="39.7109375" style="2" customWidth="1"/>
    <col min="13064" max="13064" width="37.85546875" style="2" customWidth="1"/>
    <col min="13065" max="13065" width="24.28515625" style="2" bestFit="1" customWidth="1"/>
    <col min="13066" max="13066" width="14.7109375" style="2"/>
    <col min="13067" max="13067" width="37.5703125" style="2" customWidth="1"/>
    <col min="13068" max="13309" width="14.7109375" style="2"/>
    <col min="13310" max="13310" width="5.140625" style="2" customWidth="1"/>
    <col min="13311" max="13311" width="3.7109375" style="2" customWidth="1"/>
    <col min="13312" max="13312" width="7.28515625" style="2" customWidth="1"/>
    <col min="13313" max="13313" width="32.7109375" style="2" customWidth="1"/>
    <col min="13314" max="13314" width="3.7109375" style="2" customWidth="1"/>
    <col min="13315" max="13315" width="28.5703125" style="2" customWidth="1"/>
    <col min="13316" max="13316" width="39.7109375" style="2" customWidth="1"/>
    <col min="13317" max="13317" width="3.140625" style="2" customWidth="1"/>
    <col min="13318" max="13319" width="39.7109375" style="2" customWidth="1"/>
    <col min="13320" max="13320" width="37.85546875" style="2" customWidth="1"/>
    <col min="13321" max="13321" width="24.28515625" style="2" bestFit="1" customWidth="1"/>
    <col min="13322" max="13322" width="14.7109375" style="2"/>
    <col min="13323" max="13323" width="37.5703125" style="2" customWidth="1"/>
    <col min="13324" max="13565" width="14.7109375" style="2"/>
    <col min="13566" max="13566" width="5.140625" style="2" customWidth="1"/>
    <col min="13567" max="13567" width="3.7109375" style="2" customWidth="1"/>
    <col min="13568" max="13568" width="7.28515625" style="2" customWidth="1"/>
    <col min="13569" max="13569" width="32.7109375" style="2" customWidth="1"/>
    <col min="13570" max="13570" width="3.7109375" style="2" customWidth="1"/>
    <col min="13571" max="13571" width="28.5703125" style="2" customWidth="1"/>
    <col min="13572" max="13572" width="39.7109375" style="2" customWidth="1"/>
    <col min="13573" max="13573" width="3.140625" style="2" customWidth="1"/>
    <col min="13574" max="13575" width="39.7109375" style="2" customWidth="1"/>
    <col min="13576" max="13576" width="37.85546875" style="2" customWidth="1"/>
    <col min="13577" max="13577" width="24.28515625" style="2" bestFit="1" customWidth="1"/>
    <col min="13578" max="13578" width="14.7109375" style="2"/>
    <col min="13579" max="13579" width="37.5703125" style="2" customWidth="1"/>
    <col min="13580" max="13821" width="14.7109375" style="2"/>
    <col min="13822" max="13822" width="5.140625" style="2" customWidth="1"/>
    <col min="13823" max="13823" width="3.7109375" style="2" customWidth="1"/>
    <col min="13824" max="13824" width="7.28515625" style="2" customWidth="1"/>
    <col min="13825" max="13825" width="32.7109375" style="2" customWidth="1"/>
    <col min="13826" max="13826" width="3.7109375" style="2" customWidth="1"/>
    <col min="13827" max="13827" width="28.5703125" style="2" customWidth="1"/>
    <col min="13828" max="13828" width="39.7109375" style="2" customWidth="1"/>
    <col min="13829" max="13829" width="3.140625" style="2" customWidth="1"/>
    <col min="13830" max="13831" width="39.7109375" style="2" customWidth="1"/>
    <col min="13832" max="13832" width="37.85546875" style="2" customWidth="1"/>
    <col min="13833" max="13833" width="24.28515625" style="2" bestFit="1" customWidth="1"/>
    <col min="13834" max="13834" width="14.7109375" style="2"/>
    <col min="13835" max="13835" width="37.5703125" style="2" customWidth="1"/>
    <col min="13836" max="14077" width="14.7109375" style="2"/>
    <col min="14078" max="14078" width="5.140625" style="2" customWidth="1"/>
    <col min="14079" max="14079" width="3.7109375" style="2" customWidth="1"/>
    <col min="14080" max="14080" width="7.28515625" style="2" customWidth="1"/>
    <col min="14081" max="14081" width="32.7109375" style="2" customWidth="1"/>
    <col min="14082" max="14082" width="3.7109375" style="2" customWidth="1"/>
    <col min="14083" max="14083" width="28.5703125" style="2" customWidth="1"/>
    <col min="14084" max="14084" width="39.7109375" style="2" customWidth="1"/>
    <col min="14085" max="14085" width="3.140625" style="2" customWidth="1"/>
    <col min="14086" max="14087" width="39.7109375" style="2" customWidth="1"/>
    <col min="14088" max="14088" width="37.85546875" style="2" customWidth="1"/>
    <col min="14089" max="14089" width="24.28515625" style="2" bestFit="1" customWidth="1"/>
    <col min="14090" max="14090" width="14.7109375" style="2"/>
    <col min="14091" max="14091" width="37.5703125" style="2" customWidth="1"/>
    <col min="14092" max="14333" width="14.7109375" style="2"/>
    <col min="14334" max="14334" width="5.140625" style="2" customWidth="1"/>
    <col min="14335" max="14335" width="3.7109375" style="2" customWidth="1"/>
    <col min="14336" max="14336" width="7.28515625" style="2" customWidth="1"/>
    <col min="14337" max="14337" width="32.7109375" style="2" customWidth="1"/>
    <col min="14338" max="14338" width="3.7109375" style="2" customWidth="1"/>
    <col min="14339" max="14339" width="28.5703125" style="2" customWidth="1"/>
    <col min="14340" max="14340" width="39.7109375" style="2" customWidth="1"/>
    <col min="14341" max="14341" width="3.140625" style="2" customWidth="1"/>
    <col min="14342" max="14343" width="39.7109375" style="2" customWidth="1"/>
    <col min="14344" max="14344" width="37.85546875" style="2" customWidth="1"/>
    <col min="14345" max="14345" width="24.28515625" style="2" bestFit="1" customWidth="1"/>
    <col min="14346" max="14346" width="14.7109375" style="2"/>
    <col min="14347" max="14347" width="37.5703125" style="2" customWidth="1"/>
    <col min="14348" max="14589" width="14.7109375" style="2"/>
    <col min="14590" max="14590" width="5.140625" style="2" customWidth="1"/>
    <col min="14591" max="14591" width="3.7109375" style="2" customWidth="1"/>
    <col min="14592" max="14592" width="7.28515625" style="2" customWidth="1"/>
    <col min="14593" max="14593" width="32.7109375" style="2" customWidth="1"/>
    <col min="14594" max="14594" width="3.7109375" style="2" customWidth="1"/>
    <col min="14595" max="14595" width="28.5703125" style="2" customWidth="1"/>
    <col min="14596" max="14596" width="39.7109375" style="2" customWidth="1"/>
    <col min="14597" max="14597" width="3.140625" style="2" customWidth="1"/>
    <col min="14598" max="14599" width="39.7109375" style="2" customWidth="1"/>
    <col min="14600" max="14600" width="37.85546875" style="2" customWidth="1"/>
    <col min="14601" max="14601" width="24.28515625" style="2" bestFit="1" customWidth="1"/>
    <col min="14602" max="14602" width="14.7109375" style="2"/>
    <col min="14603" max="14603" width="37.5703125" style="2" customWidth="1"/>
    <col min="14604" max="14845" width="14.7109375" style="2"/>
    <col min="14846" max="14846" width="5.140625" style="2" customWidth="1"/>
    <col min="14847" max="14847" width="3.7109375" style="2" customWidth="1"/>
    <col min="14848" max="14848" width="7.28515625" style="2" customWidth="1"/>
    <col min="14849" max="14849" width="32.7109375" style="2" customWidth="1"/>
    <col min="14850" max="14850" width="3.7109375" style="2" customWidth="1"/>
    <col min="14851" max="14851" width="28.5703125" style="2" customWidth="1"/>
    <col min="14852" max="14852" width="39.7109375" style="2" customWidth="1"/>
    <col min="14853" max="14853" width="3.140625" style="2" customWidth="1"/>
    <col min="14854" max="14855" width="39.7109375" style="2" customWidth="1"/>
    <col min="14856" max="14856" width="37.85546875" style="2" customWidth="1"/>
    <col min="14857" max="14857" width="24.28515625" style="2" bestFit="1" customWidth="1"/>
    <col min="14858" max="14858" width="14.7109375" style="2"/>
    <col min="14859" max="14859" width="37.5703125" style="2" customWidth="1"/>
    <col min="14860" max="15101" width="14.7109375" style="2"/>
    <col min="15102" max="15102" width="5.140625" style="2" customWidth="1"/>
    <col min="15103" max="15103" width="3.7109375" style="2" customWidth="1"/>
    <col min="15104" max="15104" width="7.28515625" style="2" customWidth="1"/>
    <col min="15105" max="15105" width="32.7109375" style="2" customWidth="1"/>
    <col min="15106" max="15106" width="3.7109375" style="2" customWidth="1"/>
    <col min="15107" max="15107" width="28.5703125" style="2" customWidth="1"/>
    <col min="15108" max="15108" width="39.7109375" style="2" customWidth="1"/>
    <col min="15109" max="15109" width="3.140625" style="2" customWidth="1"/>
    <col min="15110" max="15111" width="39.7109375" style="2" customWidth="1"/>
    <col min="15112" max="15112" width="37.85546875" style="2" customWidth="1"/>
    <col min="15113" max="15113" width="24.28515625" style="2" bestFit="1" customWidth="1"/>
    <col min="15114" max="15114" width="14.7109375" style="2"/>
    <col min="15115" max="15115" width="37.5703125" style="2" customWidth="1"/>
    <col min="15116" max="15357" width="14.7109375" style="2"/>
    <col min="15358" max="15358" width="5.140625" style="2" customWidth="1"/>
    <col min="15359" max="15359" width="3.7109375" style="2" customWidth="1"/>
    <col min="15360" max="15360" width="7.28515625" style="2" customWidth="1"/>
    <col min="15361" max="15361" width="32.7109375" style="2" customWidth="1"/>
    <col min="15362" max="15362" width="3.7109375" style="2" customWidth="1"/>
    <col min="15363" max="15363" width="28.5703125" style="2" customWidth="1"/>
    <col min="15364" max="15364" width="39.7109375" style="2" customWidth="1"/>
    <col min="15365" max="15365" width="3.140625" style="2" customWidth="1"/>
    <col min="15366" max="15367" width="39.7109375" style="2" customWidth="1"/>
    <col min="15368" max="15368" width="37.85546875" style="2" customWidth="1"/>
    <col min="15369" max="15369" width="24.28515625" style="2" bestFit="1" customWidth="1"/>
    <col min="15370" max="15370" width="14.7109375" style="2"/>
    <col min="15371" max="15371" width="37.5703125" style="2" customWidth="1"/>
    <col min="15372" max="15613" width="14.7109375" style="2"/>
    <col min="15614" max="15614" width="5.140625" style="2" customWidth="1"/>
    <col min="15615" max="15615" width="3.7109375" style="2" customWidth="1"/>
    <col min="15616" max="15616" width="7.28515625" style="2" customWidth="1"/>
    <col min="15617" max="15617" width="32.7109375" style="2" customWidth="1"/>
    <col min="15618" max="15618" width="3.7109375" style="2" customWidth="1"/>
    <col min="15619" max="15619" width="28.5703125" style="2" customWidth="1"/>
    <col min="15620" max="15620" width="39.7109375" style="2" customWidth="1"/>
    <col min="15621" max="15621" width="3.140625" style="2" customWidth="1"/>
    <col min="15622" max="15623" width="39.7109375" style="2" customWidth="1"/>
    <col min="15624" max="15624" width="37.85546875" style="2" customWidth="1"/>
    <col min="15625" max="15625" width="24.28515625" style="2" bestFit="1" customWidth="1"/>
    <col min="15626" max="15626" width="14.7109375" style="2"/>
    <col min="15627" max="15627" width="37.5703125" style="2" customWidth="1"/>
    <col min="15628" max="15869" width="14.7109375" style="2"/>
    <col min="15870" max="15870" width="5.140625" style="2" customWidth="1"/>
    <col min="15871" max="15871" width="3.7109375" style="2" customWidth="1"/>
    <col min="15872" max="15872" width="7.28515625" style="2" customWidth="1"/>
    <col min="15873" max="15873" width="32.7109375" style="2" customWidth="1"/>
    <col min="15874" max="15874" width="3.7109375" style="2" customWidth="1"/>
    <col min="15875" max="15875" width="28.5703125" style="2" customWidth="1"/>
    <col min="15876" max="15876" width="39.7109375" style="2" customWidth="1"/>
    <col min="15877" max="15877" width="3.140625" style="2" customWidth="1"/>
    <col min="15878" max="15879" width="39.7109375" style="2" customWidth="1"/>
    <col min="15880" max="15880" width="37.85546875" style="2" customWidth="1"/>
    <col min="15881" max="15881" width="24.28515625" style="2" bestFit="1" customWidth="1"/>
    <col min="15882" max="15882" width="14.7109375" style="2"/>
    <col min="15883" max="15883" width="37.5703125" style="2" customWidth="1"/>
    <col min="15884" max="16125" width="14.7109375" style="2"/>
    <col min="16126" max="16126" width="5.140625" style="2" customWidth="1"/>
    <col min="16127" max="16127" width="3.7109375" style="2" customWidth="1"/>
    <col min="16128" max="16128" width="7.28515625" style="2" customWidth="1"/>
    <col min="16129" max="16129" width="32.7109375" style="2" customWidth="1"/>
    <col min="16130" max="16130" width="3.7109375" style="2" customWidth="1"/>
    <col min="16131" max="16131" width="28.5703125" style="2" customWidth="1"/>
    <col min="16132" max="16132" width="39.7109375" style="2" customWidth="1"/>
    <col min="16133" max="16133" width="3.140625" style="2" customWidth="1"/>
    <col min="16134" max="16135" width="39.7109375" style="2" customWidth="1"/>
    <col min="16136" max="16136" width="37.85546875" style="2" customWidth="1"/>
    <col min="16137" max="16137" width="24.28515625" style="2" bestFit="1" customWidth="1"/>
    <col min="16138" max="16138" width="14.7109375" style="2"/>
    <col min="16139" max="16139" width="37.5703125" style="2" customWidth="1"/>
    <col min="16140" max="16384" width="14.7109375" style="2"/>
  </cols>
  <sheetData>
    <row r="1" spans="1:38" ht="15" customHeight="1" x14ac:dyDescent="0.25">
      <c r="A1" s="630" t="s">
        <v>188</v>
      </c>
      <c r="B1" s="631"/>
      <c r="C1" s="634" t="s">
        <v>185</v>
      </c>
      <c r="D1" s="635"/>
      <c r="E1" s="635"/>
      <c r="F1" s="635"/>
      <c r="G1" s="636"/>
      <c r="H1" s="614" t="s">
        <v>191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40.5" customHeight="1" x14ac:dyDescent="0.25">
      <c r="A2" s="632"/>
      <c r="B2" s="633"/>
      <c r="C2" s="637"/>
      <c r="D2" s="638"/>
      <c r="E2" s="638"/>
      <c r="F2" s="638"/>
      <c r="G2" s="639"/>
      <c r="H2" s="61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22.5" customHeight="1" x14ac:dyDescent="0.25">
      <c r="A3" s="640" t="s">
        <v>1</v>
      </c>
      <c r="B3" s="641"/>
      <c r="C3" s="616"/>
      <c r="D3" s="617"/>
      <c r="E3" s="617"/>
      <c r="F3" s="617"/>
      <c r="G3" s="617"/>
      <c r="H3" s="61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6.5" thickBot="1" x14ac:dyDescent="0.3">
      <c r="A4" s="640" t="s">
        <v>190</v>
      </c>
      <c r="B4" s="641"/>
      <c r="C4" s="619"/>
      <c r="D4" s="620"/>
      <c r="E4" s="620"/>
      <c r="F4" s="620"/>
      <c r="G4" s="620"/>
      <c r="H4" s="62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11.25" customHeight="1" x14ac:dyDescent="0.25">
      <c r="A5" s="642"/>
      <c r="B5" s="642"/>
      <c r="C5" s="642"/>
      <c r="D5" s="642"/>
      <c r="E5" s="642"/>
      <c r="F5" s="642"/>
      <c r="G5" s="628" t="s">
        <v>128</v>
      </c>
      <c r="H5" s="628" t="s">
        <v>129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11.25" customHeight="1" x14ac:dyDescent="0.25">
      <c r="A6" s="643"/>
      <c r="B6" s="643"/>
      <c r="C6" s="643"/>
      <c r="D6" s="643"/>
      <c r="E6" s="643"/>
      <c r="F6" s="643"/>
      <c r="G6" s="629"/>
      <c r="H6" s="62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9" customHeight="1" x14ac:dyDescent="0.25">
      <c r="A7" s="643"/>
      <c r="B7" s="643"/>
      <c r="C7" s="643"/>
      <c r="D7" s="643"/>
      <c r="E7" s="643"/>
      <c r="F7" s="643"/>
      <c r="G7" s="629"/>
      <c r="H7" s="62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30" customHeight="1" x14ac:dyDescent="0.25">
      <c r="A8" s="3" t="s">
        <v>130</v>
      </c>
      <c r="B8" s="624" t="s">
        <v>131</v>
      </c>
      <c r="C8" s="624"/>
      <c r="D8" s="624"/>
      <c r="E8" s="624"/>
      <c r="F8" s="624"/>
      <c r="G8" s="4">
        <v>724127178.05999947</v>
      </c>
      <c r="H8" s="5">
        <v>828774449.20999944</v>
      </c>
      <c r="I8" s="1"/>
      <c r="J8" s="1"/>
      <c r="K8" s="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30" customHeight="1" x14ac:dyDescent="0.25">
      <c r="A9" s="7" t="s">
        <v>133</v>
      </c>
      <c r="B9" s="625" t="s">
        <v>134</v>
      </c>
      <c r="C9" s="625"/>
      <c r="D9" s="625"/>
      <c r="E9" s="625"/>
      <c r="F9" s="625"/>
      <c r="G9" s="8">
        <v>512985782.77999997</v>
      </c>
      <c r="H9" s="8">
        <f>669306845.88+7363005.96</f>
        <v>676669851.84000003</v>
      </c>
      <c r="I9" s="9"/>
      <c r="J9" s="1"/>
      <c r="K9" s="1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30" customHeight="1" x14ac:dyDescent="0.25">
      <c r="A10" s="7" t="s">
        <v>135</v>
      </c>
      <c r="B10" s="625" t="s">
        <v>136</v>
      </c>
      <c r="C10" s="625"/>
      <c r="D10" s="625"/>
      <c r="E10" s="625"/>
      <c r="F10" s="625"/>
      <c r="G10" s="8"/>
      <c r="H10" s="8">
        <v>147105140.55000001</v>
      </c>
      <c r="I10" s="11"/>
      <c r="J10" s="1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30" customHeight="1" x14ac:dyDescent="0.25">
      <c r="A11" s="7" t="s">
        <v>137</v>
      </c>
      <c r="B11" s="625" t="s">
        <v>138</v>
      </c>
      <c r="C11" s="625"/>
      <c r="D11" s="625"/>
      <c r="E11" s="625"/>
      <c r="F11" s="625"/>
      <c r="G11" s="8">
        <v>389713104.74000001</v>
      </c>
      <c r="H11" s="8">
        <v>432782709.58999997</v>
      </c>
      <c r="I11" s="11"/>
      <c r="K11" s="10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30" customHeight="1" x14ac:dyDescent="0.25">
      <c r="A12" s="7" t="s">
        <v>139</v>
      </c>
      <c r="B12" s="625" t="s">
        <v>140</v>
      </c>
      <c r="C12" s="625"/>
      <c r="D12" s="625"/>
      <c r="E12" s="625"/>
      <c r="F12" s="625"/>
      <c r="G12" s="8"/>
      <c r="H12" s="8"/>
      <c r="I12" s="11"/>
      <c r="J12" s="1"/>
      <c r="K12" s="6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30" customHeight="1" x14ac:dyDescent="0.25">
      <c r="A13" s="7" t="s">
        <v>141</v>
      </c>
      <c r="B13" s="625" t="s">
        <v>142</v>
      </c>
      <c r="C13" s="625"/>
      <c r="D13" s="625"/>
      <c r="E13" s="625"/>
      <c r="F13" s="625"/>
      <c r="G13" s="8">
        <v>75098126.560000002</v>
      </c>
      <c r="H13" s="8">
        <v>64436302.670000002</v>
      </c>
      <c r="I13" s="1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30" customHeight="1" x14ac:dyDescent="0.25">
      <c r="A14" s="7" t="s">
        <v>143</v>
      </c>
      <c r="B14" s="625" t="s">
        <v>144</v>
      </c>
      <c r="C14" s="625"/>
      <c r="D14" s="625"/>
      <c r="E14" s="625"/>
      <c r="F14" s="625"/>
      <c r="G14" s="8"/>
      <c r="H14" s="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30" customHeight="1" x14ac:dyDescent="0.25">
      <c r="A15" s="7" t="s">
        <v>145</v>
      </c>
      <c r="B15" s="625" t="s">
        <v>146</v>
      </c>
      <c r="C15" s="625"/>
      <c r="D15" s="625"/>
      <c r="E15" s="625"/>
      <c r="F15" s="625"/>
      <c r="G15" s="8">
        <v>2635.2</v>
      </c>
      <c r="H15" s="8"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30" customHeight="1" x14ac:dyDescent="0.25">
      <c r="A16" s="7" t="s">
        <v>147</v>
      </c>
      <c r="B16" s="625" t="s">
        <v>148</v>
      </c>
      <c r="C16" s="625"/>
      <c r="D16" s="625"/>
      <c r="E16" s="625"/>
      <c r="F16" s="625"/>
      <c r="G16" s="8"/>
      <c r="H16" s="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30" customHeight="1" x14ac:dyDescent="0.25">
      <c r="A17" s="7" t="s">
        <v>149</v>
      </c>
      <c r="B17" s="625" t="s">
        <v>150</v>
      </c>
      <c r="C17" s="625"/>
      <c r="D17" s="625"/>
      <c r="E17" s="625"/>
      <c r="F17" s="625"/>
      <c r="G17" s="8"/>
      <c r="H17" s="8"/>
      <c r="I17" s="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30" customHeight="1" x14ac:dyDescent="0.25">
      <c r="A18" s="7" t="s">
        <v>151</v>
      </c>
      <c r="B18" s="625" t="s">
        <v>152</v>
      </c>
      <c r="C18" s="625"/>
      <c r="D18" s="625"/>
      <c r="E18" s="625"/>
      <c r="F18" s="625"/>
      <c r="G18" s="8"/>
      <c r="H18" s="8"/>
      <c r="I18" s="12"/>
      <c r="J18" s="1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30" customHeight="1" x14ac:dyDescent="0.25">
      <c r="A19" s="13" t="s">
        <v>153</v>
      </c>
      <c r="B19" s="623" t="s">
        <v>154</v>
      </c>
      <c r="C19" s="623"/>
      <c r="D19" s="623"/>
      <c r="E19" s="623"/>
      <c r="F19" s="623"/>
      <c r="G19" s="14">
        <v>48171916.279999956</v>
      </c>
      <c r="H19" s="14">
        <f>H9-H11-H13-H15-H10</f>
        <v>32345699.030000031</v>
      </c>
      <c r="I19" s="15"/>
      <c r="J19" s="1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30" customHeight="1" x14ac:dyDescent="0.25">
      <c r="A20" s="7">
        <v>2</v>
      </c>
      <c r="B20" s="625" t="s">
        <v>156</v>
      </c>
      <c r="C20" s="625"/>
      <c r="D20" s="625"/>
      <c r="E20" s="625"/>
      <c r="F20" s="625"/>
      <c r="G20" s="8">
        <v>408338511.63</v>
      </c>
      <c r="H20" s="8">
        <f>238216531.28-279318.03</f>
        <v>237937213.25</v>
      </c>
      <c r="I20" s="16"/>
      <c r="J20" s="1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30" customHeight="1" x14ac:dyDescent="0.25">
      <c r="A21" s="7" t="s">
        <v>157</v>
      </c>
      <c r="B21" s="625" t="s">
        <v>158</v>
      </c>
      <c r="C21" s="625"/>
      <c r="D21" s="625"/>
      <c r="E21" s="625"/>
      <c r="F21" s="625"/>
      <c r="G21" s="17">
        <v>51681558</v>
      </c>
      <c r="H21" s="17"/>
      <c r="I21" s="12"/>
      <c r="J21" s="1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30" customHeight="1" x14ac:dyDescent="0.25">
      <c r="A22" s="7" t="s">
        <v>159</v>
      </c>
      <c r="B22" s="625" t="s">
        <v>160</v>
      </c>
      <c r="C22" s="625"/>
      <c r="D22" s="625"/>
      <c r="E22" s="625"/>
      <c r="F22" s="625"/>
      <c r="G22" s="18">
        <v>96627438.280000001</v>
      </c>
      <c r="H22" s="18">
        <v>49733757.939999998</v>
      </c>
      <c r="I22" s="19"/>
      <c r="J22" s="1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30" customHeight="1" x14ac:dyDescent="0.25">
      <c r="A23" s="7" t="s">
        <v>161</v>
      </c>
      <c r="B23" s="625" t="s">
        <v>162</v>
      </c>
      <c r="C23" s="625"/>
      <c r="D23" s="625"/>
      <c r="E23" s="625"/>
      <c r="F23" s="625"/>
      <c r="G23" s="8"/>
      <c r="H23" s="8"/>
      <c r="I23" s="12"/>
      <c r="J23" s="1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30" customHeight="1" x14ac:dyDescent="0.25">
      <c r="A24" s="7" t="s">
        <v>163</v>
      </c>
      <c r="B24" s="626" t="s">
        <v>164</v>
      </c>
      <c r="C24" s="626"/>
      <c r="D24" s="626"/>
      <c r="E24" s="626"/>
      <c r="F24" s="626"/>
      <c r="G24" s="20">
        <v>171283388.11000001</v>
      </c>
      <c r="H24" s="20">
        <f>105439730.08+83718.08+64436302.67-1126297.1-279318.03</f>
        <v>168554135.69999999</v>
      </c>
      <c r="I24" s="12"/>
      <c r="J24" s="1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30" customHeight="1" x14ac:dyDescent="0.25">
      <c r="A25" s="7" t="s">
        <v>165</v>
      </c>
      <c r="B25" s="625" t="s">
        <v>144</v>
      </c>
      <c r="C25" s="625"/>
      <c r="D25" s="625"/>
      <c r="E25" s="625"/>
      <c r="F25" s="625"/>
      <c r="G25" s="20"/>
      <c r="H25" s="20"/>
      <c r="I25" s="16"/>
      <c r="J25" s="1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30" customHeight="1" x14ac:dyDescent="0.25">
      <c r="A26" s="7" t="s">
        <v>166</v>
      </c>
      <c r="B26" s="625" t="s">
        <v>167</v>
      </c>
      <c r="C26" s="625"/>
      <c r="D26" s="625"/>
      <c r="E26" s="625"/>
      <c r="F26" s="625"/>
      <c r="G26" s="21">
        <f>42641346.54+8925759.75+6902</f>
        <v>51574008.289999999</v>
      </c>
      <c r="H26" s="21">
        <f>2516574.91+77</f>
        <v>2516651.91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30" customHeight="1" x14ac:dyDescent="0.25">
      <c r="A27" s="7" t="s">
        <v>168</v>
      </c>
      <c r="B27" s="627" t="s">
        <v>169</v>
      </c>
      <c r="C27" s="627"/>
      <c r="D27" s="627"/>
      <c r="E27" s="627"/>
      <c r="F27" s="627"/>
      <c r="G27" s="8"/>
      <c r="H27" s="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30" customHeight="1" x14ac:dyDescent="0.25">
      <c r="A28" s="7" t="s">
        <v>170</v>
      </c>
      <c r="B28" s="627" t="s">
        <v>171</v>
      </c>
      <c r="C28" s="627"/>
      <c r="D28" s="627"/>
      <c r="E28" s="627"/>
      <c r="F28" s="627"/>
      <c r="G28" s="8"/>
      <c r="H28" s="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30" customHeight="1" x14ac:dyDescent="0.25">
      <c r="A29" s="13" t="s">
        <v>172</v>
      </c>
      <c r="B29" s="623" t="s">
        <v>173</v>
      </c>
      <c r="C29" s="623"/>
      <c r="D29" s="623"/>
      <c r="E29" s="623"/>
      <c r="F29" s="623"/>
      <c r="G29" s="22">
        <v>37172118.950000018</v>
      </c>
      <c r="H29" s="22">
        <v>17132667.699999999</v>
      </c>
      <c r="I29" s="23"/>
      <c r="J29" s="24"/>
      <c r="K29" s="25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30" customHeight="1" x14ac:dyDescent="0.25">
      <c r="A30" s="3" t="s">
        <v>132</v>
      </c>
      <c r="B30" s="624" t="s">
        <v>189</v>
      </c>
      <c r="C30" s="624"/>
      <c r="D30" s="624"/>
      <c r="E30" s="624"/>
      <c r="F30" s="624"/>
      <c r="G30" s="5">
        <f>G8+G9-G20</f>
        <v>828774449.20999944</v>
      </c>
      <c r="H30" s="5">
        <f>H8+H9-H20</f>
        <v>1267507087.7999995</v>
      </c>
      <c r="I30" s="2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30" customHeight="1" x14ac:dyDescent="0.25">
      <c r="A31" s="3" t="s">
        <v>155</v>
      </c>
      <c r="B31" s="624" t="s">
        <v>175</v>
      </c>
      <c r="C31" s="624"/>
      <c r="D31" s="624"/>
      <c r="E31" s="624"/>
      <c r="F31" s="624"/>
      <c r="G31" s="5">
        <f>G32</f>
        <v>147105140.55000001</v>
      </c>
      <c r="H31" s="5">
        <f>H33</f>
        <v>-206948108.66999999</v>
      </c>
      <c r="I31" s="2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30" customHeight="1" x14ac:dyDescent="0.25">
      <c r="A32" s="7" t="s">
        <v>133</v>
      </c>
      <c r="B32" s="625" t="s">
        <v>176</v>
      </c>
      <c r="C32" s="625"/>
      <c r="D32" s="625"/>
      <c r="E32" s="625"/>
      <c r="F32" s="625"/>
      <c r="G32" s="8">
        <v>147105140.55000001</v>
      </c>
      <c r="H32" s="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30" customHeight="1" x14ac:dyDescent="0.25">
      <c r="A33" s="7" t="s">
        <v>177</v>
      </c>
      <c r="B33" s="625" t="s">
        <v>178</v>
      </c>
      <c r="C33" s="625"/>
      <c r="D33" s="625"/>
      <c r="E33" s="625"/>
      <c r="F33" s="625"/>
      <c r="G33" s="8"/>
      <c r="H33" s="26">
        <v>-206948108.66999999</v>
      </c>
      <c r="I33" s="2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30" customHeight="1" x14ac:dyDescent="0.25">
      <c r="A34" s="7" t="s">
        <v>186</v>
      </c>
      <c r="B34" s="625" t="s">
        <v>187</v>
      </c>
      <c r="C34" s="625"/>
      <c r="D34" s="625"/>
      <c r="E34" s="625"/>
      <c r="F34" s="625"/>
      <c r="G34" s="5" t="s">
        <v>179</v>
      </c>
      <c r="H34" s="5" t="s">
        <v>179</v>
      </c>
      <c r="I34" s="28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30" customHeight="1" thickBot="1" x14ac:dyDescent="0.3">
      <c r="A35" s="29" t="s">
        <v>174</v>
      </c>
      <c r="B35" s="622" t="s">
        <v>180</v>
      </c>
      <c r="C35" s="622"/>
      <c r="D35" s="622"/>
      <c r="E35" s="622"/>
      <c r="F35" s="622"/>
      <c r="G35" s="30">
        <f>G30+G31</f>
        <v>975879589.75999951</v>
      </c>
      <c r="H35" s="30">
        <f>H30+H31</f>
        <v>1060558979.1299995</v>
      </c>
      <c r="I35" s="28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7.25" customHeight="1" x14ac:dyDescent="0.25">
      <c r="A36" s="31"/>
      <c r="B36" s="31"/>
      <c r="C36" s="31"/>
      <c r="D36" s="31"/>
      <c r="E36" s="31"/>
      <c r="F36" s="31"/>
      <c r="G36" s="32"/>
      <c r="H36" s="3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68.25" customHeight="1" x14ac:dyDescent="0.25">
      <c r="A37" s="612" t="s">
        <v>181</v>
      </c>
      <c r="B37" s="612"/>
      <c r="C37" s="34"/>
      <c r="D37" s="35"/>
      <c r="E37" s="36"/>
      <c r="F37" s="35"/>
      <c r="H37" s="37" t="s">
        <v>182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24" customHeight="1" x14ac:dyDescent="0.25">
      <c r="A38" s="613" t="s">
        <v>183</v>
      </c>
      <c r="B38" s="613"/>
      <c r="C38" s="34"/>
      <c r="D38" s="38"/>
      <c r="E38" s="39" t="s">
        <v>74</v>
      </c>
      <c r="F38" s="38"/>
      <c r="H38" s="40" t="s">
        <v>184</v>
      </c>
    </row>
    <row r="39" spans="1:38" ht="13.9" customHeight="1" x14ac:dyDescent="0.25">
      <c r="A39" s="41"/>
      <c r="B39" s="41"/>
      <c r="C39" s="41"/>
      <c r="D39" s="41"/>
      <c r="E39" s="41"/>
      <c r="F39" s="41"/>
      <c r="G39" s="42"/>
      <c r="H39" s="42"/>
    </row>
    <row r="40" spans="1:38" ht="19.899999999999999" customHeight="1" x14ac:dyDescent="0.25">
      <c r="A40" s="41"/>
      <c r="B40" s="41"/>
      <c r="C40" s="41"/>
      <c r="D40" s="41"/>
      <c r="E40" s="41"/>
      <c r="F40" s="41"/>
      <c r="G40" s="42"/>
      <c r="H40" s="42"/>
    </row>
    <row r="41" spans="1:38" ht="19.899999999999999" customHeight="1" x14ac:dyDescent="0.25">
      <c r="A41" s="43"/>
      <c r="B41" s="43"/>
      <c r="C41" s="43"/>
      <c r="D41" s="43"/>
      <c r="E41" s="43"/>
      <c r="F41" s="43"/>
    </row>
    <row r="42" spans="1:38" ht="19.899999999999999" customHeight="1" x14ac:dyDescent="0.25">
      <c r="A42" s="43"/>
      <c r="B42" s="43"/>
      <c r="C42" s="43"/>
      <c r="D42" s="43"/>
      <c r="E42" s="43"/>
      <c r="F42" s="43"/>
    </row>
    <row r="43" spans="1:38" ht="19.899999999999999" customHeight="1" x14ac:dyDescent="0.25">
      <c r="A43" s="43"/>
      <c r="B43" s="43"/>
      <c r="C43" s="43"/>
      <c r="D43" s="43"/>
      <c r="E43" s="43"/>
      <c r="F43" s="43"/>
    </row>
    <row r="44" spans="1:38" ht="19.899999999999999" customHeight="1" x14ac:dyDescent="0.25">
      <c r="A44" s="43"/>
      <c r="B44" s="43"/>
      <c r="C44" s="43"/>
      <c r="D44" s="43"/>
      <c r="E44" s="43"/>
      <c r="F44" s="43"/>
    </row>
    <row r="45" spans="1:38" ht="19.899999999999999" customHeight="1" x14ac:dyDescent="0.25">
      <c r="B45" s="44"/>
      <c r="G45" s="44"/>
    </row>
    <row r="46" spans="1:38" ht="19.899999999999999" customHeight="1" x14ac:dyDescent="0.25">
      <c r="B46" s="44"/>
      <c r="G46" s="44"/>
    </row>
    <row r="47" spans="1:38" ht="15" customHeight="1" x14ac:dyDescent="0.25">
      <c r="B47" s="44"/>
      <c r="G47" s="44"/>
    </row>
    <row r="48" spans="1:38" ht="15" customHeight="1" x14ac:dyDescent="0.25">
      <c r="B48" s="44"/>
      <c r="G48" s="44"/>
    </row>
    <row r="49" spans="2:7" ht="15" customHeight="1" x14ac:dyDescent="0.25">
      <c r="B49" s="44"/>
      <c r="G49" s="44"/>
    </row>
    <row r="50" spans="2:7" ht="15" customHeight="1" x14ac:dyDescent="0.25">
      <c r="B50" s="44"/>
      <c r="G50" s="44"/>
    </row>
    <row r="51" spans="2:7" ht="15" customHeight="1" x14ac:dyDescent="0.25">
      <c r="B51" s="44"/>
      <c r="G51" s="44"/>
    </row>
    <row r="52" spans="2:7" ht="15" customHeight="1" x14ac:dyDescent="0.25">
      <c r="B52" s="44"/>
      <c r="G52" s="44"/>
    </row>
    <row r="53" spans="2:7" ht="15" customHeight="1" x14ac:dyDescent="0.25">
      <c r="B53" s="44"/>
      <c r="G53" s="44"/>
    </row>
    <row r="54" spans="2:7" ht="15" customHeight="1" x14ac:dyDescent="0.25">
      <c r="B54" s="44"/>
      <c r="G54" s="44"/>
    </row>
    <row r="55" spans="2:7" ht="15" customHeight="1" x14ac:dyDescent="0.25">
      <c r="B55" s="44"/>
      <c r="G55" s="44"/>
    </row>
    <row r="56" spans="2:7" ht="15" customHeight="1" x14ac:dyDescent="0.25">
      <c r="B56" s="44"/>
      <c r="G56" s="44"/>
    </row>
    <row r="57" spans="2:7" ht="15" customHeight="1" x14ac:dyDescent="0.25">
      <c r="B57" s="44"/>
      <c r="G57" s="44"/>
    </row>
    <row r="58" spans="2:7" ht="15" customHeight="1" x14ac:dyDescent="0.25">
      <c r="B58" s="44"/>
      <c r="G58" s="44"/>
    </row>
    <row r="59" spans="2:7" ht="15" customHeight="1" x14ac:dyDescent="0.25">
      <c r="B59" s="44"/>
      <c r="G59" s="44"/>
    </row>
    <row r="60" spans="2:7" ht="15" customHeight="1" x14ac:dyDescent="0.25">
      <c r="B60" s="44"/>
      <c r="G60" s="44"/>
    </row>
    <row r="61" spans="2:7" ht="15" customHeight="1" x14ac:dyDescent="0.25">
      <c r="B61" s="44"/>
      <c r="G61" s="44"/>
    </row>
    <row r="62" spans="2:7" ht="15" customHeight="1" x14ac:dyDescent="0.25">
      <c r="G62" s="44"/>
    </row>
    <row r="63" spans="2:7" ht="15" customHeight="1" x14ac:dyDescent="0.25">
      <c r="B63" s="45"/>
      <c r="G63" s="44"/>
    </row>
    <row r="64" spans="2:7" x14ac:dyDescent="0.25">
      <c r="G64" s="44"/>
    </row>
    <row r="65" spans="2:7" x14ac:dyDescent="0.25">
      <c r="G65" s="44"/>
    </row>
    <row r="66" spans="2:7" x14ac:dyDescent="0.25">
      <c r="G66" s="44"/>
    </row>
    <row r="67" spans="2:7" x14ac:dyDescent="0.25">
      <c r="G67" s="44"/>
    </row>
    <row r="68" spans="2:7" x14ac:dyDescent="0.25">
      <c r="G68" s="44"/>
    </row>
    <row r="69" spans="2:7" x14ac:dyDescent="0.25">
      <c r="G69" s="44"/>
    </row>
    <row r="70" spans="2:7" x14ac:dyDescent="0.25">
      <c r="G70" s="44"/>
    </row>
    <row r="71" spans="2:7" x14ac:dyDescent="0.25">
      <c r="B71" s="46"/>
      <c r="G71" s="47"/>
    </row>
  </sheetData>
  <mergeCells count="39">
    <mergeCell ref="A1:B2"/>
    <mergeCell ref="C1:G2"/>
    <mergeCell ref="A3:B3"/>
    <mergeCell ref="A4:B4"/>
    <mergeCell ref="B16:F16"/>
    <mergeCell ref="A5:F7"/>
    <mergeCell ref="G5:G7"/>
    <mergeCell ref="B12:F12"/>
    <mergeCell ref="B13:F13"/>
    <mergeCell ref="B14:F14"/>
    <mergeCell ref="B15:F15"/>
    <mergeCell ref="H5:H7"/>
    <mergeCell ref="B8:F8"/>
    <mergeCell ref="B9:F9"/>
    <mergeCell ref="B10:F10"/>
    <mergeCell ref="B11:F11"/>
    <mergeCell ref="B28:F28"/>
    <mergeCell ref="B17:F17"/>
    <mergeCell ref="B18:F18"/>
    <mergeCell ref="B19:F19"/>
    <mergeCell ref="B20:F20"/>
    <mergeCell ref="B21:F21"/>
    <mergeCell ref="B22:F22"/>
    <mergeCell ref="A37:B37"/>
    <mergeCell ref="A38:B38"/>
    <mergeCell ref="H1:H2"/>
    <mergeCell ref="C3:H4"/>
    <mergeCell ref="B35:F35"/>
    <mergeCell ref="B29:F29"/>
    <mergeCell ref="B30:F30"/>
    <mergeCell ref="B31:F31"/>
    <mergeCell ref="B32:F32"/>
    <mergeCell ref="B33:F33"/>
    <mergeCell ref="B34:F34"/>
    <mergeCell ref="B23:F23"/>
    <mergeCell ref="B24:F24"/>
    <mergeCell ref="B25:F25"/>
    <mergeCell ref="B26:F26"/>
    <mergeCell ref="B27:F27"/>
  </mergeCells>
  <printOptions horizontalCentered="1"/>
  <pageMargins left="0.39370078740157483" right="0.27559055118110237" top="0.39370078740157483" bottom="0.23622047244094491" header="0.23622047244094491" footer="0.19685039370078741"/>
  <pageSetup paperSize="9" scale="4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9"/>
  <sheetViews>
    <sheetView tabSelected="1" zoomScaleNormal="100" workbookViewId="0">
      <selection activeCell="F18" sqref="F18"/>
    </sheetView>
  </sheetViews>
  <sheetFormatPr defaultRowHeight="12.75" x14ac:dyDescent="0.25"/>
  <cols>
    <col min="1" max="1" width="22.85546875" style="103" customWidth="1"/>
    <col min="2" max="2" width="19.140625" style="103" customWidth="1"/>
    <col min="3" max="3" width="20" style="103" customWidth="1"/>
    <col min="4" max="4" width="18" style="103" customWidth="1"/>
    <col min="5" max="5" width="19.7109375" style="103" customWidth="1"/>
    <col min="6" max="6" width="16.140625" style="103" customWidth="1"/>
    <col min="7" max="9" width="16.42578125" style="103" customWidth="1"/>
    <col min="10" max="10" width="13.7109375" style="103" customWidth="1"/>
    <col min="11" max="11" width="18.28515625" style="103" customWidth="1"/>
    <col min="12" max="12" width="13.42578125" style="103" bestFit="1" customWidth="1"/>
    <col min="13" max="16" width="9.140625" style="103"/>
    <col min="17" max="18" width="15.140625" style="103" bestFit="1" customWidth="1"/>
    <col min="19" max="256" width="9.140625" style="103"/>
    <col min="257" max="257" width="22.85546875" style="103" customWidth="1"/>
    <col min="258" max="258" width="19.140625" style="103" customWidth="1"/>
    <col min="259" max="259" width="20" style="103" customWidth="1"/>
    <col min="260" max="260" width="18" style="103" customWidth="1"/>
    <col min="261" max="261" width="19.7109375" style="103" customWidth="1"/>
    <col min="262" max="262" width="16.140625" style="103" customWidth="1"/>
    <col min="263" max="265" width="16.42578125" style="103" customWidth="1"/>
    <col min="266" max="266" width="13.7109375" style="103" customWidth="1"/>
    <col min="267" max="267" width="18.28515625" style="103" customWidth="1"/>
    <col min="268" max="268" width="13.42578125" style="103" bestFit="1" customWidth="1"/>
    <col min="269" max="272" width="9.140625" style="103"/>
    <col min="273" max="274" width="15.140625" style="103" bestFit="1" customWidth="1"/>
    <col min="275" max="512" width="9.140625" style="103"/>
    <col min="513" max="513" width="22.85546875" style="103" customWidth="1"/>
    <col min="514" max="514" width="19.140625" style="103" customWidth="1"/>
    <col min="515" max="515" width="20" style="103" customWidth="1"/>
    <col min="516" max="516" width="18" style="103" customWidth="1"/>
    <col min="517" max="517" width="19.7109375" style="103" customWidth="1"/>
    <col min="518" max="518" width="16.140625" style="103" customWidth="1"/>
    <col min="519" max="521" width="16.42578125" style="103" customWidth="1"/>
    <col min="522" max="522" width="13.7109375" style="103" customWidth="1"/>
    <col min="523" max="523" width="18.28515625" style="103" customWidth="1"/>
    <col min="524" max="524" width="13.42578125" style="103" bestFit="1" customWidth="1"/>
    <col min="525" max="528" width="9.140625" style="103"/>
    <col min="529" max="530" width="15.140625" style="103" bestFit="1" customWidth="1"/>
    <col min="531" max="768" width="9.140625" style="103"/>
    <col min="769" max="769" width="22.85546875" style="103" customWidth="1"/>
    <col min="770" max="770" width="19.140625" style="103" customWidth="1"/>
    <col min="771" max="771" width="20" style="103" customWidth="1"/>
    <col min="772" max="772" width="18" style="103" customWidth="1"/>
    <col min="773" max="773" width="19.7109375" style="103" customWidth="1"/>
    <col min="774" max="774" width="16.140625" style="103" customWidth="1"/>
    <col min="775" max="777" width="16.42578125" style="103" customWidth="1"/>
    <col min="778" max="778" width="13.7109375" style="103" customWidth="1"/>
    <col min="779" max="779" width="18.28515625" style="103" customWidth="1"/>
    <col min="780" max="780" width="13.42578125" style="103" bestFit="1" customWidth="1"/>
    <col min="781" max="784" width="9.140625" style="103"/>
    <col min="785" max="786" width="15.140625" style="103" bestFit="1" customWidth="1"/>
    <col min="787" max="1024" width="9.140625" style="103"/>
    <col min="1025" max="1025" width="22.85546875" style="103" customWidth="1"/>
    <col min="1026" max="1026" width="19.140625" style="103" customWidth="1"/>
    <col min="1027" max="1027" width="20" style="103" customWidth="1"/>
    <col min="1028" max="1028" width="18" style="103" customWidth="1"/>
    <col min="1029" max="1029" width="19.7109375" style="103" customWidth="1"/>
    <col min="1030" max="1030" width="16.140625" style="103" customWidth="1"/>
    <col min="1031" max="1033" width="16.42578125" style="103" customWidth="1"/>
    <col min="1034" max="1034" width="13.7109375" style="103" customWidth="1"/>
    <col min="1035" max="1035" width="18.28515625" style="103" customWidth="1"/>
    <col min="1036" max="1036" width="13.42578125" style="103" bestFit="1" customWidth="1"/>
    <col min="1037" max="1040" width="9.140625" style="103"/>
    <col min="1041" max="1042" width="15.140625" style="103" bestFit="1" customWidth="1"/>
    <col min="1043" max="1280" width="9.140625" style="103"/>
    <col min="1281" max="1281" width="22.85546875" style="103" customWidth="1"/>
    <col min="1282" max="1282" width="19.140625" style="103" customWidth="1"/>
    <col min="1283" max="1283" width="20" style="103" customWidth="1"/>
    <col min="1284" max="1284" width="18" style="103" customWidth="1"/>
    <col min="1285" max="1285" width="19.7109375" style="103" customWidth="1"/>
    <col min="1286" max="1286" width="16.140625" style="103" customWidth="1"/>
    <col min="1287" max="1289" width="16.42578125" style="103" customWidth="1"/>
    <col min="1290" max="1290" width="13.7109375" style="103" customWidth="1"/>
    <col min="1291" max="1291" width="18.28515625" style="103" customWidth="1"/>
    <col min="1292" max="1292" width="13.42578125" style="103" bestFit="1" customWidth="1"/>
    <col min="1293" max="1296" width="9.140625" style="103"/>
    <col min="1297" max="1298" width="15.140625" style="103" bestFit="1" customWidth="1"/>
    <col min="1299" max="1536" width="9.140625" style="103"/>
    <col min="1537" max="1537" width="22.85546875" style="103" customWidth="1"/>
    <col min="1538" max="1538" width="19.140625" style="103" customWidth="1"/>
    <col min="1539" max="1539" width="20" style="103" customWidth="1"/>
    <col min="1540" max="1540" width="18" style="103" customWidth="1"/>
    <col min="1541" max="1541" width="19.7109375" style="103" customWidth="1"/>
    <col min="1542" max="1542" width="16.140625" style="103" customWidth="1"/>
    <col min="1543" max="1545" width="16.42578125" style="103" customWidth="1"/>
    <col min="1546" max="1546" width="13.7109375" style="103" customWidth="1"/>
    <col min="1547" max="1547" width="18.28515625" style="103" customWidth="1"/>
    <col min="1548" max="1548" width="13.42578125" style="103" bestFit="1" customWidth="1"/>
    <col min="1549" max="1552" width="9.140625" style="103"/>
    <col min="1553" max="1554" width="15.140625" style="103" bestFit="1" customWidth="1"/>
    <col min="1555" max="1792" width="9.140625" style="103"/>
    <col min="1793" max="1793" width="22.85546875" style="103" customWidth="1"/>
    <col min="1794" max="1794" width="19.140625" style="103" customWidth="1"/>
    <col min="1795" max="1795" width="20" style="103" customWidth="1"/>
    <col min="1796" max="1796" width="18" style="103" customWidth="1"/>
    <col min="1797" max="1797" width="19.7109375" style="103" customWidth="1"/>
    <col min="1798" max="1798" width="16.140625" style="103" customWidth="1"/>
    <col min="1799" max="1801" width="16.42578125" style="103" customWidth="1"/>
    <col min="1802" max="1802" width="13.7109375" style="103" customWidth="1"/>
    <col min="1803" max="1803" width="18.28515625" style="103" customWidth="1"/>
    <col min="1804" max="1804" width="13.42578125" style="103" bestFit="1" customWidth="1"/>
    <col min="1805" max="1808" width="9.140625" style="103"/>
    <col min="1809" max="1810" width="15.140625" style="103" bestFit="1" customWidth="1"/>
    <col min="1811" max="2048" width="9.140625" style="103"/>
    <col min="2049" max="2049" width="22.85546875" style="103" customWidth="1"/>
    <col min="2050" max="2050" width="19.140625" style="103" customWidth="1"/>
    <col min="2051" max="2051" width="20" style="103" customWidth="1"/>
    <col min="2052" max="2052" width="18" style="103" customWidth="1"/>
    <col min="2053" max="2053" width="19.7109375" style="103" customWidth="1"/>
    <col min="2054" max="2054" width="16.140625" style="103" customWidth="1"/>
    <col min="2055" max="2057" width="16.42578125" style="103" customWidth="1"/>
    <col min="2058" max="2058" width="13.7109375" style="103" customWidth="1"/>
    <col min="2059" max="2059" width="18.28515625" style="103" customWidth="1"/>
    <col min="2060" max="2060" width="13.42578125" style="103" bestFit="1" customWidth="1"/>
    <col min="2061" max="2064" width="9.140625" style="103"/>
    <col min="2065" max="2066" width="15.140625" style="103" bestFit="1" customWidth="1"/>
    <col min="2067" max="2304" width="9.140625" style="103"/>
    <col min="2305" max="2305" width="22.85546875" style="103" customWidth="1"/>
    <col min="2306" max="2306" width="19.140625" style="103" customWidth="1"/>
    <col min="2307" max="2307" width="20" style="103" customWidth="1"/>
    <col min="2308" max="2308" width="18" style="103" customWidth="1"/>
    <col min="2309" max="2309" width="19.7109375" style="103" customWidth="1"/>
    <col min="2310" max="2310" width="16.140625" style="103" customWidth="1"/>
    <col min="2311" max="2313" width="16.42578125" style="103" customWidth="1"/>
    <col min="2314" max="2314" width="13.7109375" style="103" customWidth="1"/>
    <col min="2315" max="2315" width="18.28515625" style="103" customWidth="1"/>
    <col min="2316" max="2316" width="13.42578125" style="103" bestFit="1" customWidth="1"/>
    <col min="2317" max="2320" width="9.140625" style="103"/>
    <col min="2321" max="2322" width="15.140625" style="103" bestFit="1" customWidth="1"/>
    <col min="2323" max="2560" width="9.140625" style="103"/>
    <col min="2561" max="2561" width="22.85546875" style="103" customWidth="1"/>
    <col min="2562" max="2562" width="19.140625" style="103" customWidth="1"/>
    <col min="2563" max="2563" width="20" style="103" customWidth="1"/>
    <col min="2564" max="2564" width="18" style="103" customWidth="1"/>
    <col min="2565" max="2565" width="19.7109375" style="103" customWidth="1"/>
    <col min="2566" max="2566" width="16.140625" style="103" customWidth="1"/>
    <col min="2567" max="2569" width="16.42578125" style="103" customWidth="1"/>
    <col min="2570" max="2570" width="13.7109375" style="103" customWidth="1"/>
    <col min="2571" max="2571" width="18.28515625" style="103" customWidth="1"/>
    <col min="2572" max="2572" width="13.42578125" style="103" bestFit="1" customWidth="1"/>
    <col min="2573" max="2576" width="9.140625" style="103"/>
    <col min="2577" max="2578" width="15.140625" style="103" bestFit="1" customWidth="1"/>
    <col min="2579" max="2816" width="9.140625" style="103"/>
    <col min="2817" max="2817" width="22.85546875" style="103" customWidth="1"/>
    <col min="2818" max="2818" width="19.140625" style="103" customWidth="1"/>
    <col min="2819" max="2819" width="20" style="103" customWidth="1"/>
    <col min="2820" max="2820" width="18" style="103" customWidth="1"/>
    <col min="2821" max="2821" width="19.7109375" style="103" customWidth="1"/>
    <col min="2822" max="2822" width="16.140625" style="103" customWidth="1"/>
    <col min="2823" max="2825" width="16.42578125" style="103" customWidth="1"/>
    <col min="2826" max="2826" width="13.7109375" style="103" customWidth="1"/>
    <col min="2827" max="2827" width="18.28515625" style="103" customWidth="1"/>
    <col min="2828" max="2828" width="13.42578125" style="103" bestFit="1" customWidth="1"/>
    <col min="2829" max="2832" width="9.140625" style="103"/>
    <col min="2833" max="2834" width="15.140625" style="103" bestFit="1" customWidth="1"/>
    <col min="2835" max="3072" width="9.140625" style="103"/>
    <col min="3073" max="3073" width="22.85546875" style="103" customWidth="1"/>
    <col min="3074" max="3074" width="19.140625" style="103" customWidth="1"/>
    <col min="3075" max="3075" width="20" style="103" customWidth="1"/>
    <col min="3076" max="3076" width="18" style="103" customWidth="1"/>
    <col min="3077" max="3077" width="19.7109375" style="103" customWidth="1"/>
    <col min="3078" max="3078" width="16.140625" style="103" customWidth="1"/>
    <col min="3079" max="3081" width="16.42578125" style="103" customWidth="1"/>
    <col min="3082" max="3082" width="13.7109375" style="103" customWidth="1"/>
    <col min="3083" max="3083" width="18.28515625" style="103" customWidth="1"/>
    <col min="3084" max="3084" width="13.42578125" style="103" bestFit="1" customWidth="1"/>
    <col min="3085" max="3088" width="9.140625" style="103"/>
    <col min="3089" max="3090" width="15.140625" style="103" bestFit="1" customWidth="1"/>
    <col min="3091" max="3328" width="9.140625" style="103"/>
    <col min="3329" max="3329" width="22.85546875" style="103" customWidth="1"/>
    <col min="3330" max="3330" width="19.140625" style="103" customWidth="1"/>
    <col min="3331" max="3331" width="20" style="103" customWidth="1"/>
    <col min="3332" max="3332" width="18" style="103" customWidth="1"/>
    <col min="3333" max="3333" width="19.7109375" style="103" customWidth="1"/>
    <col min="3334" max="3334" width="16.140625" style="103" customWidth="1"/>
    <col min="3335" max="3337" width="16.42578125" style="103" customWidth="1"/>
    <col min="3338" max="3338" width="13.7109375" style="103" customWidth="1"/>
    <col min="3339" max="3339" width="18.28515625" style="103" customWidth="1"/>
    <col min="3340" max="3340" width="13.42578125" style="103" bestFit="1" customWidth="1"/>
    <col min="3341" max="3344" width="9.140625" style="103"/>
    <col min="3345" max="3346" width="15.140625" style="103" bestFit="1" customWidth="1"/>
    <col min="3347" max="3584" width="9.140625" style="103"/>
    <col min="3585" max="3585" width="22.85546875" style="103" customWidth="1"/>
    <col min="3586" max="3586" width="19.140625" style="103" customWidth="1"/>
    <col min="3587" max="3587" width="20" style="103" customWidth="1"/>
    <col min="3588" max="3588" width="18" style="103" customWidth="1"/>
    <col min="3589" max="3589" width="19.7109375" style="103" customWidth="1"/>
    <col min="3590" max="3590" width="16.140625" style="103" customWidth="1"/>
    <col min="3591" max="3593" width="16.42578125" style="103" customWidth="1"/>
    <col min="3594" max="3594" width="13.7109375" style="103" customWidth="1"/>
    <col min="3595" max="3595" width="18.28515625" style="103" customWidth="1"/>
    <col min="3596" max="3596" width="13.42578125" style="103" bestFit="1" customWidth="1"/>
    <col min="3597" max="3600" width="9.140625" style="103"/>
    <col min="3601" max="3602" width="15.140625" style="103" bestFit="1" customWidth="1"/>
    <col min="3603" max="3840" width="9.140625" style="103"/>
    <col min="3841" max="3841" width="22.85546875" style="103" customWidth="1"/>
    <col min="3842" max="3842" width="19.140625" style="103" customWidth="1"/>
    <col min="3843" max="3843" width="20" style="103" customWidth="1"/>
    <col min="3844" max="3844" width="18" style="103" customWidth="1"/>
    <col min="3845" max="3845" width="19.7109375" style="103" customWidth="1"/>
    <col min="3846" max="3846" width="16.140625" style="103" customWidth="1"/>
    <col min="3847" max="3849" width="16.42578125" style="103" customWidth="1"/>
    <col min="3850" max="3850" width="13.7109375" style="103" customWidth="1"/>
    <col min="3851" max="3851" width="18.28515625" style="103" customWidth="1"/>
    <col min="3852" max="3852" width="13.42578125" style="103" bestFit="1" customWidth="1"/>
    <col min="3853" max="3856" width="9.140625" style="103"/>
    <col min="3857" max="3858" width="15.140625" style="103" bestFit="1" customWidth="1"/>
    <col min="3859" max="4096" width="9.140625" style="103"/>
    <col min="4097" max="4097" width="22.85546875" style="103" customWidth="1"/>
    <col min="4098" max="4098" width="19.140625" style="103" customWidth="1"/>
    <col min="4099" max="4099" width="20" style="103" customWidth="1"/>
    <col min="4100" max="4100" width="18" style="103" customWidth="1"/>
    <col min="4101" max="4101" width="19.7109375" style="103" customWidth="1"/>
    <col min="4102" max="4102" width="16.140625" style="103" customWidth="1"/>
    <col min="4103" max="4105" width="16.42578125" style="103" customWidth="1"/>
    <col min="4106" max="4106" width="13.7109375" style="103" customWidth="1"/>
    <col min="4107" max="4107" width="18.28515625" style="103" customWidth="1"/>
    <col min="4108" max="4108" width="13.42578125" style="103" bestFit="1" customWidth="1"/>
    <col min="4109" max="4112" width="9.140625" style="103"/>
    <col min="4113" max="4114" width="15.140625" style="103" bestFit="1" customWidth="1"/>
    <col min="4115" max="4352" width="9.140625" style="103"/>
    <col min="4353" max="4353" width="22.85546875" style="103" customWidth="1"/>
    <col min="4354" max="4354" width="19.140625" style="103" customWidth="1"/>
    <col min="4355" max="4355" width="20" style="103" customWidth="1"/>
    <col min="4356" max="4356" width="18" style="103" customWidth="1"/>
    <col min="4357" max="4357" width="19.7109375" style="103" customWidth="1"/>
    <col min="4358" max="4358" width="16.140625" style="103" customWidth="1"/>
    <col min="4359" max="4361" width="16.42578125" style="103" customWidth="1"/>
    <col min="4362" max="4362" width="13.7109375" style="103" customWidth="1"/>
    <col min="4363" max="4363" width="18.28515625" style="103" customWidth="1"/>
    <col min="4364" max="4364" width="13.42578125" style="103" bestFit="1" customWidth="1"/>
    <col min="4365" max="4368" width="9.140625" style="103"/>
    <col min="4369" max="4370" width="15.140625" style="103" bestFit="1" customWidth="1"/>
    <col min="4371" max="4608" width="9.140625" style="103"/>
    <col min="4609" max="4609" width="22.85546875" style="103" customWidth="1"/>
    <col min="4610" max="4610" width="19.140625" style="103" customWidth="1"/>
    <col min="4611" max="4611" width="20" style="103" customWidth="1"/>
    <col min="4612" max="4612" width="18" style="103" customWidth="1"/>
    <col min="4613" max="4613" width="19.7109375" style="103" customWidth="1"/>
    <col min="4614" max="4614" width="16.140625" style="103" customWidth="1"/>
    <col min="4615" max="4617" width="16.42578125" style="103" customWidth="1"/>
    <col min="4618" max="4618" width="13.7109375" style="103" customWidth="1"/>
    <col min="4619" max="4619" width="18.28515625" style="103" customWidth="1"/>
    <col min="4620" max="4620" width="13.42578125" style="103" bestFit="1" customWidth="1"/>
    <col min="4621" max="4624" width="9.140625" style="103"/>
    <col min="4625" max="4626" width="15.140625" style="103" bestFit="1" customWidth="1"/>
    <col min="4627" max="4864" width="9.140625" style="103"/>
    <col min="4865" max="4865" width="22.85546875" style="103" customWidth="1"/>
    <col min="4866" max="4866" width="19.140625" style="103" customWidth="1"/>
    <col min="4867" max="4867" width="20" style="103" customWidth="1"/>
    <col min="4868" max="4868" width="18" style="103" customWidth="1"/>
    <col min="4869" max="4869" width="19.7109375" style="103" customWidth="1"/>
    <col min="4870" max="4870" width="16.140625" style="103" customWidth="1"/>
    <col min="4871" max="4873" width="16.42578125" style="103" customWidth="1"/>
    <col min="4874" max="4874" width="13.7109375" style="103" customWidth="1"/>
    <col min="4875" max="4875" width="18.28515625" style="103" customWidth="1"/>
    <col min="4876" max="4876" width="13.42578125" style="103" bestFit="1" customWidth="1"/>
    <col min="4877" max="4880" width="9.140625" style="103"/>
    <col min="4881" max="4882" width="15.140625" style="103" bestFit="1" customWidth="1"/>
    <col min="4883" max="5120" width="9.140625" style="103"/>
    <col min="5121" max="5121" width="22.85546875" style="103" customWidth="1"/>
    <col min="5122" max="5122" width="19.140625" style="103" customWidth="1"/>
    <col min="5123" max="5123" width="20" style="103" customWidth="1"/>
    <col min="5124" max="5124" width="18" style="103" customWidth="1"/>
    <col min="5125" max="5125" width="19.7109375" style="103" customWidth="1"/>
    <col min="5126" max="5126" width="16.140625" style="103" customWidth="1"/>
    <col min="5127" max="5129" width="16.42578125" style="103" customWidth="1"/>
    <col min="5130" max="5130" width="13.7109375" style="103" customWidth="1"/>
    <col min="5131" max="5131" width="18.28515625" style="103" customWidth="1"/>
    <col min="5132" max="5132" width="13.42578125" style="103" bestFit="1" customWidth="1"/>
    <col min="5133" max="5136" width="9.140625" style="103"/>
    <col min="5137" max="5138" width="15.140625" style="103" bestFit="1" customWidth="1"/>
    <col min="5139" max="5376" width="9.140625" style="103"/>
    <col min="5377" max="5377" width="22.85546875" style="103" customWidth="1"/>
    <col min="5378" max="5378" width="19.140625" style="103" customWidth="1"/>
    <col min="5379" max="5379" width="20" style="103" customWidth="1"/>
    <col min="5380" max="5380" width="18" style="103" customWidth="1"/>
    <col min="5381" max="5381" width="19.7109375" style="103" customWidth="1"/>
    <col min="5382" max="5382" width="16.140625" style="103" customWidth="1"/>
    <col min="5383" max="5385" width="16.42578125" style="103" customWidth="1"/>
    <col min="5386" max="5386" width="13.7109375" style="103" customWidth="1"/>
    <col min="5387" max="5387" width="18.28515625" style="103" customWidth="1"/>
    <col min="5388" max="5388" width="13.42578125" style="103" bestFit="1" customWidth="1"/>
    <col min="5389" max="5392" width="9.140625" style="103"/>
    <col min="5393" max="5394" width="15.140625" style="103" bestFit="1" customWidth="1"/>
    <col min="5395" max="5632" width="9.140625" style="103"/>
    <col min="5633" max="5633" width="22.85546875" style="103" customWidth="1"/>
    <col min="5634" max="5634" width="19.140625" style="103" customWidth="1"/>
    <col min="5635" max="5635" width="20" style="103" customWidth="1"/>
    <col min="5636" max="5636" width="18" style="103" customWidth="1"/>
    <col min="5637" max="5637" width="19.7109375" style="103" customWidth="1"/>
    <col min="5638" max="5638" width="16.140625" style="103" customWidth="1"/>
    <col min="5639" max="5641" width="16.42578125" style="103" customWidth="1"/>
    <col min="5642" max="5642" width="13.7109375" style="103" customWidth="1"/>
    <col min="5643" max="5643" width="18.28515625" style="103" customWidth="1"/>
    <col min="5644" max="5644" width="13.42578125" style="103" bestFit="1" customWidth="1"/>
    <col min="5645" max="5648" width="9.140625" style="103"/>
    <col min="5649" max="5650" width="15.140625" style="103" bestFit="1" customWidth="1"/>
    <col min="5651" max="5888" width="9.140625" style="103"/>
    <col min="5889" max="5889" width="22.85546875" style="103" customWidth="1"/>
    <col min="5890" max="5890" width="19.140625" style="103" customWidth="1"/>
    <col min="5891" max="5891" width="20" style="103" customWidth="1"/>
    <col min="5892" max="5892" width="18" style="103" customWidth="1"/>
    <col min="5893" max="5893" width="19.7109375" style="103" customWidth="1"/>
    <col min="5894" max="5894" width="16.140625" style="103" customWidth="1"/>
    <col min="5895" max="5897" width="16.42578125" style="103" customWidth="1"/>
    <col min="5898" max="5898" width="13.7109375" style="103" customWidth="1"/>
    <col min="5899" max="5899" width="18.28515625" style="103" customWidth="1"/>
    <col min="5900" max="5900" width="13.42578125" style="103" bestFit="1" customWidth="1"/>
    <col min="5901" max="5904" width="9.140625" style="103"/>
    <col min="5905" max="5906" width="15.140625" style="103" bestFit="1" customWidth="1"/>
    <col min="5907" max="6144" width="9.140625" style="103"/>
    <col min="6145" max="6145" width="22.85546875" style="103" customWidth="1"/>
    <col min="6146" max="6146" width="19.140625" style="103" customWidth="1"/>
    <col min="6147" max="6147" width="20" style="103" customWidth="1"/>
    <col min="6148" max="6148" width="18" style="103" customWidth="1"/>
    <col min="6149" max="6149" width="19.7109375" style="103" customWidth="1"/>
    <col min="6150" max="6150" width="16.140625" style="103" customWidth="1"/>
    <col min="6151" max="6153" width="16.42578125" style="103" customWidth="1"/>
    <col min="6154" max="6154" width="13.7109375" style="103" customWidth="1"/>
    <col min="6155" max="6155" width="18.28515625" style="103" customWidth="1"/>
    <col min="6156" max="6156" width="13.42578125" style="103" bestFit="1" customWidth="1"/>
    <col min="6157" max="6160" width="9.140625" style="103"/>
    <col min="6161" max="6162" width="15.140625" style="103" bestFit="1" customWidth="1"/>
    <col min="6163" max="6400" width="9.140625" style="103"/>
    <col min="6401" max="6401" width="22.85546875" style="103" customWidth="1"/>
    <col min="6402" max="6402" width="19.140625" style="103" customWidth="1"/>
    <col min="6403" max="6403" width="20" style="103" customWidth="1"/>
    <col min="6404" max="6404" width="18" style="103" customWidth="1"/>
    <col min="6405" max="6405" width="19.7109375" style="103" customWidth="1"/>
    <col min="6406" max="6406" width="16.140625" style="103" customWidth="1"/>
    <col min="6407" max="6409" width="16.42578125" style="103" customWidth="1"/>
    <col min="6410" max="6410" width="13.7109375" style="103" customWidth="1"/>
    <col min="6411" max="6411" width="18.28515625" style="103" customWidth="1"/>
    <col min="6412" max="6412" width="13.42578125" style="103" bestFit="1" customWidth="1"/>
    <col min="6413" max="6416" width="9.140625" style="103"/>
    <col min="6417" max="6418" width="15.140625" style="103" bestFit="1" customWidth="1"/>
    <col min="6419" max="6656" width="9.140625" style="103"/>
    <col min="6657" max="6657" width="22.85546875" style="103" customWidth="1"/>
    <col min="6658" max="6658" width="19.140625" style="103" customWidth="1"/>
    <col min="6659" max="6659" width="20" style="103" customWidth="1"/>
    <col min="6660" max="6660" width="18" style="103" customWidth="1"/>
    <col min="6661" max="6661" width="19.7109375" style="103" customWidth="1"/>
    <col min="6662" max="6662" width="16.140625" style="103" customWidth="1"/>
    <col min="6663" max="6665" width="16.42578125" style="103" customWidth="1"/>
    <col min="6666" max="6666" width="13.7109375" style="103" customWidth="1"/>
    <col min="6667" max="6667" width="18.28515625" style="103" customWidth="1"/>
    <col min="6668" max="6668" width="13.42578125" style="103" bestFit="1" customWidth="1"/>
    <col min="6669" max="6672" width="9.140625" style="103"/>
    <col min="6673" max="6674" width="15.140625" style="103" bestFit="1" customWidth="1"/>
    <col min="6675" max="6912" width="9.140625" style="103"/>
    <col min="6913" max="6913" width="22.85546875" style="103" customWidth="1"/>
    <col min="6914" max="6914" width="19.140625" style="103" customWidth="1"/>
    <col min="6915" max="6915" width="20" style="103" customWidth="1"/>
    <col min="6916" max="6916" width="18" style="103" customWidth="1"/>
    <col min="6917" max="6917" width="19.7109375" style="103" customWidth="1"/>
    <col min="6918" max="6918" width="16.140625" style="103" customWidth="1"/>
    <col min="6919" max="6921" width="16.42578125" style="103" customWidth="1"/>
    <col min="6922" max="6922" width="13.7109375" style="103" customWidth="1"/>
    <col min="6923" max="6923" width="18.28515625" style="103" customWidth="1"/>
    <col min="6924" max="6924" width="13.42578125" style="103" bestFit="1" customWidth="1"/>
    <col min="6925" max="6928" width="9.140625" style="103"/>
    <col min="6929" max="6930" width="15.140625" style="103" bestFit="1" customWidth="1"/>
    <col min="6931" max="7168" width="9.140625" style="103"/>
    <col min="7169" max="7169" width="22.85546875" style="103" customWidth="1"/>
    <col min="7170" max="7170" width="19.140625" style="103" customWidth="1"/>
    <col min="7171" max="7171" width="20" style="103" customWidth="1"/>
    <col min="7172" max="7172" width="18" style="103" customWidth="1"/>
    <col min="7173" max="7173" width="19.7109375" style="103" customWidth="1"/>
    <col min="7174" max="7174" width="16.140625" style="103" customWidth="1"/>
    <col min="7175" max="7177" width="16.42578125" style="103" customWidth="1"/>
    <col min="7178" max="7178" width="13.7109375" style="103" customWidth="1"/>
    <col min="7179" max="7179" width="18.28515625" style="103" customWidth="1"/>
    <col min="7180" max="7180" width="13.42578125" style="103" bestFit="1" customWidth="1"/>
    <col min="7181" max="7184" width="9.140625" style="103"/>
    <col min="7185" max="7186" width="15.140625" style="103" bestFit="1" customWidth="1"/>
    <col min="7187" max="7424" width="9.140625" style="103"/>
    <col min="7425" max="7425" width="22.85546875" style="103" customWidth="1"/>
    <col min="7426" max="7426" width="19.140625" style="103" customWidth="1"/>
    <col min="7427" max="7427" width="20" style="103" customWidth="1"/>
    <col min="7428" max="7428" width="18" style="103" customWidth="1"/>
    <col min="7429" max="7429" width="19.7109375" style="103" customWidth="1"/>
    <col min="7430" max="7430" width="16.140625" style="103" customWidth="1"/>
    <col min="7431" max="7433" width="16.42578125" style="103" customWidth="1"/>
    <col min="7434" max="7434" width="13.7109375" style="103" customWidth="1"/>
    <col min="7435" max="7435" width="18.28515625" style="103" customWidth="1"/>
    <col min="7436" max="7436" width="13.42578125" style="103" bestFit="1" customWidth="1"/>
    <col min="7437" max="7440" width="9.140625" style="103"/>
    <col min="7441" max="7442" width="15.140625" style="103" bestFit="1" customWidth="1"/>
    <col min="7443" max="7680" width="9.140625" style="103"/>
    <col min="7681" max="7681" width="22.85546875" style="103" customWidth="1"/>
    <col min="7682" max="7682" width="19.140625" style="103" customWidth="1"/>
    <col min="7683" max="7683" width="20" style="103" customWidth="1"/>
    <col min="7684" max="7684" width="18" style="103" customWidth="1"/>
    <col min="7685" max="7685" width="19.7109375" style="103" customWidth="1"/>
    <col min="7686" max="7686" width="16.140625" style="103" customWidth="1"/>
    <col min="7687" max="7689" width="16.42578125" style="103" customWidth="1"/>
    <col min="7690" max="7690" width="13.7109375" style="103" customWidth="1"/>
    <col min="7691" max="7691" width="18.28515625" style="103" customWidth="1"/>
    <col min="7692" max="7692" width="13.42578125" style="103" bestFit="1" customWidth="1"/>
    <col min="7693" max="7696" width="9.140625" style="103"/>
    <col min="7697" max="7698" width="15.140625" style="103" bestFit="1" customWidth="1"/>
    <col min="7699" max="7936" width="9.140625" style="103"/>
    <col min="7937" max="7937" width="22.85546875" style="103" customWidth="1"/>
    <col min="7938" max="7938" width="19.140625" style="103" customWidth="1"/>
    <col min="7939" max="7939" width="20" style="103" customWidth="1"/>
    <col min="7940" max="7940" width="18" style="103" customWidth="1"/>
    <col min="7941" max="7941" width="19.7109375" style="103" customWidth="1"/>
    <col min="7942" max="7942" width="16.140625" style="103" customWidth="1"/>
    <col min="7943" max="7945" width="16.42578125" style="103" customWidth="1"/>
    <col min="7946" max="7946" width="13.7109375" style="103" customWidth="1"/>
    <col min="7947" max="7947" width="18.28515625" style="103" customWidth="1"/>
    <col min="7948" max="7948" width="13.42578125" style="103" bestFit="1" customWidth="1"/>
    <col min="7949" max="7952" width="9.140625" style="103"/>
    <col min="7953" max="7954" width="15.140625" style="103" bestFit="1" customWidth="1"/>
    <col min="7955" max="8192" width="9.140625" style="103"/>
    <col min="8193" max="8193" width="22.85546875" style="103" customWidth="1"/>
    <col min="8194" max="8194" width="19.140625" style="103" customWidth="1"/>
    <col min="8195" max="8195" width="20" style="103" customWidth="1"/>
    <col min="8196" max="8196" width="18" style="103" customWidth="1"/>
    <col min="8197" max="8197" width="19.7109375" style="103" customWidth="1"/>
    <col min="8198" max="8198" width="16.140625" style="103" customWidth="1"/>
    <col min="8199" max="8201" width="16.42578125" style="103" customWidth="1"/>
    <col min="8202" max="8202" width="13.7109375" style="103" customWidth="1"/>
    <col min="8203" max="8203" width="18.28515625" style="103" customWidth="1"/>
    <col min="8204" max="8204" width="13.42578125" style="103" bestFit="1" customWidth="1"/>
    <col min="8205" max="8208" width="9.140625" style="103"/>
    <col min="8209" max="8210" width="15.140625" style="103" bestFit="1" customWidth="1"/>
    <col min="8211" max="8448" width="9.140625" style="103"/>
    <col min="8449" max="8449" width="22.85546875" style="103" customWidth="1"/>
    <col min="8450" max="8450" width="19.140625" style="103" customWidth="1"/>
    <col min="8451" max="8451" width="20" style="103" customWidth="1"/>
    <col min="8452" max="8452" width="18" style="103" customWidth="1"/>
    <col min="8453" max="8453" width="19.7109375" style="103" customWidth="1"/>
    <col min="8454" max="8454" width="16.140625" style="103" customWidth="1"/>
    <col min="8455" max="8457" width="16.42578125" style="103" customWidth="1"/>
    <col min="8458" max="8458" width="13.7109375" style="103" customWidth="1"/>
    <col min="8459" max="8459" width="18.28515625" style="103" customWidth="1"/>
    <col min="8460" max="8460" width="13.42578125" style="103" bestFit="1" customWidth="1"/>
    <col min="8461" max="8464" width="9.140625" style="103"/>
    <col min="8465" max="8466" width="15.140625" style="103" bestFit="1" customWidth="1"/>
    <col min="8467" max="8704" width="9.140625" style="103"/>
    <col min="8705" max="8705" width="22.85546875" style="103" customWidth="1"/>
    <col min="8706" max="8706" width="19.140625" style="103" customWidth="1"/>
    <col min="8707" max="8707" width="20" style="103" customWidth="1"/>
    <col min="8708" max="8708" width="18" style="103" customWidth="1"/>
    <col min="8709" max="8709" width="19.7109375" style="103" customWidth="1"/>
    <col min="8710" max="8710" width="16.140625" style="103" customWidth="1"/>
    <col min="8711" max="8713" width="16.42578125" style="103" customWidth="1"/>
    <col min="8714" max="8714" width="13.7109375" style="103" customWidth="1"/>
    <col min="8715" max="8715" width="18.28515625" style="103" customWidth="1"/>
    <col min="8716" max="8716" width="13.42578125" style="103" bestFit="1" customWidth="1"/>
    <col min="8717" max="8720" width="9.140625" style="103"/>
    <col min="8721" max="8722" width="15.140625" style="103" bestFit="1" customWidth="1"/>
    <col min="8723" max="8960" width="9.140625" style="103"/>
    <col min="8961" max="8961" width="22.85546875" style="103" customWidth="1"/>
    <col min="8962" max="8962" width="19.140625" style="103" customWidth="1"/>
    <col min="8963" max="8963" width="20" style="103" customWidth="1"/>
    <col min="8964" max="8964" width="18" style="103" customWidth="1"/>
    <col min="8965" max="8965" width="19.7109375" style="103" customWidth="1"/>
    <col min="8966" max="8966" width="16.140625" style="103" customWidth="1"/>
    <col min="8967" max="8969" width="16.42578125" style="103" customWidth="1"/>
    <col min="8970" max="8970" width="13.7109375" style="103" customWidth="1"/>
    <col min="8971" max="8971" width="18.28515625" style="103" customWidth="1"/>
    <col min="8972" max="8972" width="13.42578125" style="103" bestFit="1" customWidth="1"/>
    <col min="8973" max="8976" width="9.140625" style="103"/>
    <col min="8977" max="8978" width="15.140625" style="103" bestFit="1" customWidth="1"/>
    <col min="8979" max="9216" width="9.140625" style="103"/>
    <col min="9217" max="9217" width="22.85546875" style="103" customWidth="1"/>
    <col min="9218" max="9218" width="19.140625" style="103" customWidth="1"/>
    <col min="9219" max="9219" width="20" style="103" customWidth="1"/>
    <col min="9220" max="9220" width="18" style="103" customWidth="1"/>
    <col min="9221" max="9221" width="19.7109375" style="103" customWidth="1"/>
    <col min="9222" max="9222" width="16.140625" style="103" customWidth="1"/>
    <col min="9223" max="9225" width="16.42578125" style="103" customWidth="1"/>
    <col min="9226" max="9226" width="13.7109375" style="103" customWidth="1"/>
    <col min="9227" max="9227" width="18.28515625" style="103" customWidth="1"/>
    <col min="9228" max="9228" width="13.42578125" style="103" bestFit="1" customWidth="1"/>
    <col min="9229" max="9232" width="9.140625" style="103"/>
    <col min="9233" max="9234" width="15.140625" style="103" bestFit="1" customWidth="1"/>
    <col min="9235" max="9472" width="9.140625" style="103"/>
    <col min="9473" max="9473" width="22.85546875" style="103" customWidth="1"/>
    <col min="9474" max="9474" width="19.140625" style="103" customWidth="1"/>
    <col min="9475" max="9475" width="20" style="103" customWidth="1"/>
    <col min="9476" max="9476" width="18" style="103" customWidth="1"/>
    <col min="9477" max="9477" width="19.7109375" style="103" customWidth="1"/>
    <col min="9478" max="9478" width="16.140625" style="103" customWidth="1"/>
    <col min="9479" max="9481" width="16.42578125" style="103" customWidth="1"/>
    <col min="9482" max="9482" width="13.7109375" style="103" customWidth="1"/>
    <col min="9483" max="9483" width="18.28515625" style="103" customWidth="1"/>
    <col min="9484" max="9484" width="13.42578125" style="103" bestFit="1" customWidth="1"/>
    <col min="9485" max="9488" width="9.140625" style="103"/>
    <col min="9489" max="9490" width="15.140625" style="103" bestFit="1" customWidth="1"/>
    <col min="9491" max="9728" width="9.140625" style="103"/>
    <col min="9729" max="9729" width="22.85546875" style="103" customWidth="1"/>
    <col min="9730" max="9730" width="19.140625" style="103" customWidth="1"/>
    <col min="9731" max="9731" width="20" style="103" customWidth="1"/>
    <col min="9732" max="9732" width="18" style="103" customWidth="1"/>
    <col min="9733" max="9733" width="19.7109375" style="103" customWidth="1"/>
    <col min="9734" max="9734" width="16.140625" style="103" customWidth="1"/>
    <col min="9735" max="9737" width="16.42578125" style="103" customWidth="1"/>
    <col min="9738" max="9738" width="13.7109375" style="103" customWidth="1"/>
    <col min="9739" max="9739" width="18.28515625" style="103" customWidth="1"/>
    <col min="9740" max="9740" width="13.42578125" style="103" bestFit="1" customWidth="1"/>
    <col min="9741" max="9744" width="9.140625" style="103"/>
    <col min="9745" max="9746" width="15.140625" style="103" bestFit="1" customWidth="1"/>
    <col min="9747" max="9984" width="9.140625" style="103"/>
    <col min="9985" max="9985" width="22.85546875" style="103" customWidth="1"/>
    <col min="9986" max="9986" width="19.140625" style="103" customWidth="1"/>
    <col min="9987" max="9987" width="20" style="103" customWidth="1"/>
    <col min="9988" max="9988" width="18" style="103" customWidth="1"/>
    <col min="9989" max="9989" width="19.7109375" style="103" customWidth="1"/>
    <col min="9990" max="9990" width="16.140625" style="103" customWidth="1"/>
    <col min="9991" max="9993" width="16.42578125" style="103" customWidth="1"/>
    <col min="9994" max="9994" width="13.7109375" style="103" customWidth="1"/>
    <col min="9995" max="9995" width="18.28515625" style="103" customWidth="1"/>
    <col min="9996" max="9996" width="13.42578125" style="103" bestFit="1" customWidth="1"/>
    <col min="9997" max="10000" width="9.140625" style="103"/>
    <col min="10001" max="10002" width="15.140625" style="103" bestFit="1" customWidth="1"/>
    <col min="10003" max="10240" width="9.140625" style="103"/>
    <col min="10241" max="10241" width="22.85546875" style="103" customWidth="1"/>
    <col min="10242" max="10242" width="19.140625" style="103" customWidth="1"/>
    <col min="10243" max="10243" width="20" style="103" customWidth="1"/>
    <col min="10244" max="10244" width="18" style="103" customWidth="1"/>
    <col min="10245" max="10245" width="19.7109375" style="103" customWidth="1"/>
    <col min="10246" max="10246" width="16.140625" style="103" customWidth="1"/>
    <col min="10247" max="10249" width="16.42578125" style="103" customWidth="1"/>
    <col min="10250" max="10250" width="13.7109375" style="103" customWidth="1"/>
    <col min="10251" max="10251" width="18.28515625" style="103" customWidth="1"/>
    <col min="10252" max="10252" width="13.42578125" style="103" bestFit="1" customWidth="1"/>
    <col min="10253" max="10256" width="9.140625" style="103"/>
    <col min="10257" max="10258" width="15.140625" style="103" bestFit="1" customWidth="1"/>
    <col min="10259" max="10496" width="9.140625" style="103"/>
    <col min="10497" max="10497" width="22.85546875" style="103" customWidth="1"/>
    <col min="10498" max="10498" width="19.140625" style="103" customWidth="1"/>
    <col min="10499" max="10499" width="20" style="103" customWidth="1"/>
    <col min="10500" max="10500" width="18" style="103" customWidth="1"/>
    <col min="10501" max="10501" width="19.7109375" style="103" customWidth="1"/>
    <col min="10502" max="10502" width="16.140625" style="103" customWidth="1"/>
    <col min="10503" max="10505" width="16.42578125" style="103" customWidth="1"/>
    <col min="10506" max="10506" width="13.7109375" style="103" customWidth="1"/>
    <col min="10507" max="10507" width="18.28515625" style="103" customWidth="1"/>
    <col min="10508" max="10508" width="13.42578125" style="103" bestFit="1" customWidth="1"/>
    <col min="10509" max="10512" width="9.140625" style="103"/>
    <col min="10513" max="10514" width="15.140625" style="103" bestFit="1" customWidth="1"/>
    <col min="10515" max="10752" width="9.140625" style="103"/>
    <col min="10753" max="10753" width="22.85546875" style="103" customWidth="1"/>
    <col min="10754" max="10754" width="19.140625" style="103" customWidth="1"/>
    <col min="10755" max="10755" width="20" style="103" customWidth="1"/>
    <col min="10756" max="10756" width="18" style="103" customWidth="1"/>
    <col min="10757" max="10757" width="19.7109375" style="103" customWidth="1"/>
    <col min="10758" max="10758" width="16.140625" style="103" customWidth="1"/>
    <col min="10759" max="10761" width="16.42578125" style="103" customWidth="1"/>
    <col min="10762" max="10762" width="13.7109375" style="103" customWidth="1"/>
    <col min="10763" max="10763" width="18.28515625" style="103" customWidth="1"/>
    <col min="10764" max="10764" width="13.42578125" style="103" bestFit="1" customWidth="1"/>
    <col min="10765" max="10768" width="9.140625" style="103"/>
    <col min="10769" max="10770" width="15.140625" style="103" bestFit="1" customWidth="1"/>
    <col min="10771" max="11008" width="9.140625" style="103"/>
    <col min="11009" max="11009" width="22.85546875" style="103" customWidth="1"/>
    <col min="11010" max="11010" width="19.140625" style="103" customWidth="1"/>
    <col min="11011" max="11011" width="20" style="103" customWidth="1"/>
    <col min="11012" max="11012" width="18" style="103" customWidth="1"/>
    <col min="11013" max="11013" width="19.7109375" style="103" customWidth="1"/>
    <col min="11014" max="11014" width="16.140625" style="103" customWidth="1"/>
    <col min="11015" max="11017" width="16.42578125" style="103" customWidth="1"/>
    <col min="11018" max="11018" width="13.7109375" style="103" customWidth="1"/>
    <col min="11019" max="11019" width="18.28515625" style="103" customWidth="1"/>
    <col min="11020" max="11020" width="13.42578125" style="103" bestFit="1" customWidth="1"/>
    <col min="11021" max="11024" width="9.140625" style="103"/>
    <col min="11025" max="11026" width="15.140625" style="103" bestFit="1" customWidth="1"/>
    <col min="11027" max="11264" width="9.140625" style="103"/>
    <col min="11265" max="11265" width="22.85546875" style="103" customWidth="1"/>
    <col min="11266" max="11266" width="19.140625" style="103" customWidth="1"/>
    <col min="11267" max="11267" width="20" style="103" customWidth="1"/>
    <col min="11268" max="11268" width="18" style="103" customWidth="1"/>
    <col min="11269" max="11269" width="19.7109375" style="103" customWidth="1"/>
    <col min="11270" max="11270" width="16.140625" style="103" customWidth="1"/>
    <col min="11271" max="11273" width="16.42578125" style="103" customWidth="1"/>
    <col min="11274" max="11274" width="13.7109375" style="103" customWidth="1"/>
    <col min="11275" max="11275" width="18.28515625" style="103" customWidth="1"/>
    <col min="11276" max="11276" width="13.42578125" style="103" bestFit="1" customWidth="1"/>
    <col min="11277" max="11280" width="9.140625" style="103"/>
    <col min="11281" max="11282" width="15.140625" style="103" bestFit="1" customWidth="1"/>
    <col min="11283" max="11520" width="9.140625" style="103"/>
    <col min="11521" max="11521" width="22.85546875" style="103" customWidth="1"/>
    <col min="11522" max="11522" width="19.140625" style="103" customWidth="1"/>
    <col min="11523" max="11523" width="20" style="103" customWidth="1"/>
    <col min="11524" max="11524" width="18" style="103" customWidth="1"/>
    <col min="11525" max="11525" width="19.7109375" style="103" customWidth="1"/>
    <col min="11526" max="11526" width="16.140625" style="103" customWidth="1"/>
    <col min="11527" max="11529" width="16.42578125" style="103" customWidth="1"/>
    <col min="11530" max="11530" width="13.7109375" style="103" customWidth="1"/>
    <col min="11531" max="11531" width="18.28515625" style="103" customWidth="1"/>
    <col min="11532" max="11532" width="13.42578125" style="103" bestFit="1" customWidth="1"/>
    <col min="11533" max="11536" width="9.140625" style="103"/>
    <col min="11537" max="11538" width="15.140625" style="103" bestFit="1" customWidth="1"/>
    <col min="11539" max="11776" width="9.140625" style="103"/>
    <col min="11777" max="11777" width="22.85546875" style="103" customWidth="1"/>
    <col min="11778" max="11778" width="19.140625" style="103" customWidth="1"/>
    <col min="11779" max="11779" width="20" style="103" customWidth="1"/>
    <col min="11780" max="11780" width="18" style="103" customWidth="1"/>
    <col min="11781" max="11781" width="19.7109375" style="103" customWidth="1"/>
    <col min="11782" max="11782" width="16.140625" style="103" customWidth="1"/>
    <col min="11783" max="11785" width="16.42578125" style="103" customWidth="1"/>
    <col min="11786" max="11786" width="13.7109375" style="103" customWidth="1"/>
    <col min="11787" max="11787" width="18.28515625" style="103" customWidth="1"/>
    <col min="11788" max="11788" width="13.42578125" style="103" bestFit="1" customWidth="1"/>
    <col min="11789" max="11792" width="9.140625" style="103"/>
    <col min="11793" max="11794" width="15.140625" style="103" bestFit="1" customWidth="1"/>
    <col min="11795" max="12032" width="9.140625" style="103"/>
    <col min="12033" max="12033" width="22.85546875" style="103" customWidth="1"/>
    <col min="12034" max="12034" width="19.140625" style="103" customWidth="1"/>
    <col min="12035" max="12035" width="20" style="103" customWidth="1"/>
    <col min="12036" max="12036" width="18" style="103" customWidth="1"/>
    <col min="12037" max="12037" width="19.7109375" style="103" customWidth="1"/>
    <col min="12038" max="12038" width="16.140625" style="103" customWidth="1"/>
    <col min="12039" max="12041" width="16.42578125" style="103" customWidth="1"/>
    <col min="12042" max="12042" width="13.7109375" style="103" customWidth="1"/>
    <col min="12043" max="12043" width="18.28515625" style="103" customWidth="1"/>
    <col min="12044" max="12044" width="13.42578125" style="103" bestFit="1" customWidth="1"/>
    <col min="12045" max="12048" width="9.140625" style="103"/>
    <col min="12049" max="12050" width="15.140625" style="103" bestFit="1" customWidth="1"/>
    <col min="12051" max="12288" width="9.140625" style="103"/>
    <col min="12289" max="12289" width="22.85546875" style="103" customWidth="1"/>
    <col min="12290" max="12290" width="19.140625" style="103" customWidth="1"/>
    <col min="12291" max="12291" width="20" style="103" customWidth="1"/>
    <col min="12292" max="12292" width="18" style="103" customWidth="1"/>
    <col min="12293" max="12293" width="19.7109375" style="103" customWidth="1"/>
    <col min="12294" max="12294" width="16.140625" style="103" customWidth="1"/>
    <col min="12295" max="12297" width="16.42578125" style="103" customWidth="1"/>
    <col min="12298" max="12298" width="13.7109375" style="103" customWidth="1"/>
    <col min="12299" max="12299" width="18.28515625" style="103" customWidth="1"/>
    <col min="12300" max="12300" width="13.42578125" style="103" bestFit="1" customWidth="1"/>
    <col min="12301" max="12304" width="9.140625" style="103"/>
    <col min="12305" max="12306" width="15.140625" style="103" bestFit="1" customWidth="1"/>
    <col min="12307" max="12544" width="9.140625" style="103"/>
    <col min="12545" max="12545" width="22.85546875" style="103" customWidth="1"/>
    <col min="12546" max="12546" width="19.140625" style="103" customWidth="1"/>
    <col min="12547" max="12547" width="20" style="103" customWidth="1"/>
    <col min="12548" max="12548" width="18" style="103" customWidth="1"/>
    <col min="12549" max="12549" width="19.7109375" style="103" customWidth="1"/>
    <col min="12550" max="12550" width="16.140625" style="103" customWidth="1"/>
    <col min="12551" max="12553" width="16.42578125" style="103" customWidth="1"/>
    <col min="12554" max="12554" width="13.7109375" style="103" customWidth="1"/>
    <col min="12555" max="12555" width="18.28515625" style="103" customWidth="1"/>
    <col min="12556" max="12556" width="13.42578125" style="103" bestFit="1" customWidth="1"/>
    <col min="12557" max="12560" width="9.140625" style="103"/>
    <col min="12561" max="12562" width="15.140625" style="103" bestFit="1" customWidth="1"/>
    <col min="12563" max="12800" width="9.140625" style="103"/>
    <col min="12801" max="12801" width="22.85546875" style="103" customWidth="1"/>
    <col min="12802" max="12802" width="19.140625" style="103" customWidth="1"/>
    <col min="12803" max="12803" width="20" style="103" customWidth="1"/>
    <col min="12804" max="12804" width="18" style="103" customWidth="1"/>
    <col min="12805" max="12805" width="19.7109375" style="103" customWidth="1"/>
    <col min="12806" max="12806" width="16.140625" style="103" customWidth="1"/>
    <col min="12807" max="12809" width="16.42578125" style="103" customWidth="1"/>
    <col min="12810" max="12810" width="13.7109375" style="103" customWidth="1"/>
    <col min="12811" max="12811" width="18.28515625" style="103" customWidth="1"/>
    <col min="12812" max="12812" width="13.42578125" style="103" bestFit="1" customWidth="1"/>
    <col min="12813" max="12816" width="9.140625" style="103"/>
    <col min="12817" max="12818" width="15.140625" style="103" bestFit="1" customWidth="1"/>
    <col min="12819" max="13056" width="9.140625" style="103"/>
    <col min="13057" max="13057" width="22.85546875" style="103" customWidth="1"/>
    <col min="13058" max="13058" width="19.140625" style="103" customWidth="1"/>
    <col min="13059" max="13059" width="20" style="103" customWidth="1"/>
    <col min="13060" max="13060" width="18" style="103" customWidth="1"/>
    <col min="13061" max="13061" width="19.7109375" style="103" customWidth="1"/>
    <col min="13062" max="13062" width="16.140625" style="103" customWidth="1"/>
    <col min="13063" max="13065" width="16.42578125" style="103" customWidth="1"/>
    <col min="13066" max="13066" width="13.7109375" style="103" customWidth="1"/>
    <col min="13067" max="13067" width="18.28515625" style="103" customWidth="1"/>
    <col min="13068" max="13068" width="13.42578125" style="103" bestFit="1" customWidth="1"/>
    <col min="13069" max="13072" width="9.140625" style="103"/>
    <col min="13073" max="13074" width="15.140625" style="103" bestFit="1" customWidth="1"/>
    <col min="13075" max="13312" width="9.140625" style="103"/>
    <col min="13313" max="13313" width="22.85546875" style="103" customWidth="1"/>
    <col min="13314" max="13314" width="19.140625" style="103" customWidth="1"/>
    <col min="13315" max="13315" width="20" style="103" customWidth="1"/>
    <col min="13316" max="13316" width="18" style="103" customWidth="1"/>
    <col min="13317" max="13317" width="19.7109375" style="103" customWidth="1"/>
    <col min="13318" max="13318" width="16.140625" style="103" customWidth="1"/>
    <col min="13319" max="13321" width="16.42578125" style="103" customWidth="1"/>
    <col min="13322" max="13322" width="13.7109375" style="103" customWidth="1"/>
    <col min="13323" max="13323" width="18.28515625" style="103" customWidth="1"/>
    <col min="13324" max="13324" width="13.42578125" style="103" bestFit="1" customWidth="1"/>
    <col min="13325" max="13328" width="9.140625" style="103"/>
    <col min="13329" max="13330" width="15.140625" style="103" bestFit="1" customWidth="1"/>
    <col min="13331" max="13568" width="9.140625" style="103"/>
    <col min="13569" max="13569" width="22.85546875" style="103" customWidth="1"/>
    <col min="13570" max="13570" width="19.140625" style="103" customWidth="1"/>
    <col min="13571" max="13571" width="20" style="103" customWidth="1"/>
    <col min="13572" max="13572" width="18" style="103" customWidth="1"/>
    <col min="13573" max="13573" width="19.7109375" style="103" customWidth="1"/>
    <col min="13574" max="13574" width="16.140625" style="103" customWidth="1"/>
    <col min="13575" max="13577" width="16.42578125" style="103" customWidth="1"/>
    <col min="13578" max="13578" width="13.7109375" style="103" customWidth="1"/>
    <col min="13579" max="13579" width="18.28515625" style="103" customWidth="1"/>
    <col min="13580" max="13580" width="13.42578125" style="103" bestFit="1" customWidth="1"/>
    <col min="13581" max="13584" width="9.140625" style="103"/>
    <col min="13585" max="13586" width="15.140625" style="103" bestFit="1" customWidth="1"/>
    <col min="13587" max="13824" width="9.140625" style="103"/>
    <col min="13825" max="13825" width="22.85546875" style="103" customWidth="1"/>
    <col min="13826" max="13826" width="19.140625" style="103" customWidth="1"/>
    <col min="13827" max="13827" width="20" style="103" customWidth="1"/>
    <col min="13828" max="13828" width="18" style="103" customWidth="1"/>
    <col min="13829" max="13829" width="19.7109375" style="103" customWidth="1"/>
    <col min="13830" max="13830" width="16.140625" style="103" customWidth="1"/>
    <col min="13831" max="13833" width="16.42578125" style="103" customWidth="1"/>
    <col min="13834" max="13834" width="13.7109375" style="103" customWidth="1"/>
    <col min="13835" max="13835" width="18.28515625" style="103" customWidth="1"/>
    <col min="13836" max="13836" width="13.42578125" style="103" bestFit="1" customWidth="1"/>
    <col min="13837" max="13840" width="9.140625" style="103"/>
    <col min="13841" max="13842" width="15.140625" style="103" bestFit="1" customWidth="1"/>
    <col min="13843" max="14080" width="9.140625" style="103"/>
    <col min="14081" max="14081" width="22.85546875" style="103" customWidth="1"/>
    <col min="14082" max="14082" width="19.140625" style="103" customWidth="1"/>
    <col min="14083" max="14083" width="20" style="103" customWidth="1"/>
    <col min="14084" max="14084" width="18" style="103" customWidth="1"/>
    <col min="14085" max="14085" width="19.7109375" style="103" customWidth="1"/>
    <col min="14086" max="14086" width="16.140625" style="103" customWidth="1"/>
    <col min="14087" max="14089" width="16.42578125" style="103" customWidth="1"/>
    <col min="14090" max="14090" width="13.7109375" style="103" customWidth="1"/>
    <col min="14091" max="14091" width="18.28515625" style="103" customWidth="1"/>
    <col min="14092" max="14092" width="13.42578125" style="103" bestFit="1" customWidth="1"/>
    <col min="14093" max="14096" width="9.140625" style="103"/>
    <col min="14097" max="14098" width="15.140625" style="103" bestFit="1" customWidth="1"/>
    <col min="14099" max="14336" width="9.140625" style="103"/>
    <col min="14337" max="14337" width="22.85546875" style="103" customWidth="1"/>
    <col min="14338" max="14338" width="19.140625" style="103" customWidth="1"/>
    <col min="14339" max="14339" width="20" style="103" customWidth="1"/>
    <col min="14340" max="14340" width="18" style="103" customWidth="1"/>
    <col min="14341" max="14341" width="19.7109375" style="103" customWidth="1"/>
    <col min="14342" max="14342" width="16.140625" style="103" customWidth="1"/>
    <col min="14343" max="14345" width="16.42578125" style="103" customWidth="1"/>
    <col min="14346" max="14346" width="13.7109375" style="103" customWidth="1"/>
    <col min="14347" max="14347" width="18.28515625" style="103" customWidth="1"/>
    <col min="14348" max="14348" width="13.42578125" style="103" bestFit="1" customWidth="1"/>
    <col min="14349" max="14352" width="9.140625" style="103"/>
    <col min="14353" max="14354" width="15.140625" style="103" bestFit="1" customWidth="1"/>
    <col min="14355" max="14592" width="9.140625" style="103"/>
    <col min="14593" max="14593" width="22.85546875" style="103" customWidth="1"/>
    <col min="14594" max="14594" width="19.140625" style="103" customWidth="1"/>
    <col min="14595" max="14595" width="20" style="103" customWidth="1"/>
    <col min="14596" max="14596" width="18" style="103" customWidth="1"/>
    <col min="14597" max="14597" width="19.7109375" style="103" customWidth="1"/>
    <col min="14598" max="14598" width="16.140625" style="103" customWidth="1"/>
    <col min="14599" max="14601" width="16.42578125" style="103" customWidth="1"/>
    <col min="14602" max="14602" width="13.7109375" style="103" customWidth="1"/>
    <col min="14603" max="14603" width="18.28515625" style="103" customWidth="1"/>
    <col min="14604" max="14604" width="13.42578125" style="103" bestFit="1" customWidth="1"/>
    <col min="14605" max="14608" width="9.140625" style="103"/>
    <col min="14609" max="14610" width="15.140625" style="103" bestFit="1" customWidth="1"/>
    <col min="14611" max="14848" width="9.140625" style="103"/>
    <col min="14849" max="14849" width="22.85546875" style="103" customWidth="1"/>
    <col min="14850" max="14850" width="19.140625" style="103" customWidth="1"/>
    <col min="14851" max="14851" width="20" style="103" customWidth="1"/>
    <col min="14852" max="14852" width="18" style="103" customWidth="1"/>
    <col min="14853" max="14853" width="19.7109375" style="103" customWidth="1"/>
    <col min="14854" max="14854" width="16.140625" style="103" customWidth="1"/>
    <col min="14855" max="14857" width="16.42578125" style="103" customWidth="1"/>
    <col min="14858" max="14858" width="13.7109375" style="103" customWidth="1"/>
    <col min="14859" max="14859" width="18.28515625" style="103" customWidth="1"/>
    <col min="14860" max="14860" width="13.42578125" style="103" bestFit="1" customWidth="1"/>
    <col min="14861" max="14864" width="9.140625" style="103"/>
    <col min="14865" max="14866" width="15.140625" style="103" bestFit="1" customWidth="1"/>
    <col min="14867" max="15104" width="9.140625" style="103"/>
    <col min="15105" max="15105" width="22.85546875" style="103" customWidth="1"/>
    <col min="15106" max="15106" width="19.140625" style="103" customWidth="1"/>
    <col min="15107" max="15107" width="20" style="103" customWidth="1"/>
    <col min="15108" max="15108" width="18" style="103" customWidth="1"/>
    <col min="15109" max="15109" width="19.7109375" style="103" customWidth="1"/>
    <col min="15110" max="15110" width="16.140625" style="103" customWidth="1"/>
    <col min="15111" max="15113" width="16.42578125" style="103" customWidth="1"/>
    <col min="15114" max="15114" width="13.7109375" style="103" customWidth="1"/>
    <col min="15115" max="15115" width="18.28515625" style="103" customWidth="1"/>
    <col min="15116" max="15116" width="13.42578125" style="103" bestFit="1" customWidth="1"/>
    <col min="15117" max="15120" width="9.140625" style="103"/>
    <col min="15121" max="15122" width="15.140625" style="103" bestFit="1" customWidth="1"/>
    <col min="15123" max="15360" width="9.140625" style="103"/>
    <col min="15361" max="15361" width="22.85546875" style="103" customWidth="1"/>
    <col min="15362" max="15362" width="19.140625" style="103" customWidth="1"/>
    <col min="15363" max="15363" width="20" style="103" customWidth="1"/>
    <col min="15364" max="15364" width="18" style="103" customWidth="1"/>
    <col min="15365" max="15365" width="19.7109375" style="103" customWidth="1"/>
    <col min="15366" max="15366" width="16.140625" style="103" customWidth="1"/>
    <col min="15367" max="15369" width="16.42578125" style="103" customWidth="1"/>
    <col min="15370" max="15370" width="13.7109375" style="103" customWidth="1"/>
    <col min="15371" max="15371" width="18.28515625" style="103" customWidth="1"/>
    <col min="15372" max="15372" width="13.42578125" style="103" bestFit="1" customWidth="1"/>
    <col min="15373" max="15376" width="9.140625" style="103"/>
    <col min="15377" max="15378" width="15.140625" style="103" bestFit="1" customWidth="1"/>
    <col min="15379" max="15616" width="9.140625" style="103"/>
    <col min="15617" max="15617" width="22.85546875" style="103" customWidth="1"/>
    <col min="15618" max="15618" width="19.140625" style="103" customWidth="1"/>
    <col min="15619" max="15619" width="20" style="103" customWidth="1"/>
    <col min="15620" max="15620" width="18" style="103" customWidth="1"/>
    <col min="15621" max="15621" width="19.7109375" style="103" customWidth="1"/>
    <col min="15622" max="15622" width="16.140625" style="103" customWidth="1"/>
    <col min="15623" max="15625" width="16.42578125" style="103" customWidth="1"/>
    <col min="15626" max="15626" width="13.7109375" style="103" customWidth="1"/>
    <col min="15627" max="15627" width="18.28515625" style="103" customWidth="1"/>
    <col min="15628" max="15628" width="13.42578125" style="103" bestFit="1" customWidth="1"/>
    <col min="15629" max="15632" width="9.140625" style="103"/>
    <col min="15633" max="15634" width="15.140625" style="103" bestFit="1" customWidth="1"/>
    <col min="15635" max="15872" width="9.140625" style="103"/>
    <col min="15873" max="15873" width="22.85546875" style="103" customWidth="1"/>
    <col min="15874" max="15874" width="19.140625" style="103" customWidth="1"/>
    <col min="15875" max="15875" width="20" style="103" customWidth="1"/>
    <col min="15876" max="15876" width="18" style="103" customWidth="1"/>
    <col min="15877" max="15877" width="19.7109375" style="103" customWidth="1"/>
    <col min="15878" max="15878" width="16.140625" style="103" customWidth="1"/>
    <col min="15879" max="15881" width="16.42578125" style="103" customWidth="1"/>
    <col min="15882" max="15882" width="13.7109375" style="103" customWidth="1"/>
    <col min="15883" max="15883" width="18.28515625" style="103" customWidth="1"/>
    <col min="15884" max="15884" width="13.42578125" style="103" bestFit="1" customWidth="1"/>
    <col min="15885" max="15888" width="9.140625" style="103"/>
    <col min="15889" max="15890" width="15.140625" style="103" bestFit="1" customWidth="1"/>
    <col min="15891" max="16128" width="9.140625" style="103"/>
    <col min="16129" max="16129" width="22.85546875" style="103" customWidth="1"/>
    <col min="16130" max="16130" width="19.140625" style="103" customWidth="1"/>
    <col min="16131" max="16131" width="20" style="103" customWidth="1"/>
    <col min="16132" max="16132" width="18" style="103" customWidth="1"/>
    <col min="16133" max="16133" width="19.7109375" style="103" customWidth="1"/>
    <col min="16134" max="16134" width="16.140625" style="103" customWidth="1"/>
    <col min="16135" max="16137" width="16.42578125" style="103" customWidth="1"/>
    <col min="16138" max="16138" width="13.7109375" style="103" customWidth="1"/>
    <col min="16139" max="16139" width="18.28515625" style="103" customWidth="1"/>
    <col min="16140" max="16140" width="13.42578125" style="103" bestFit="1" customWidth="1"/>
    <col min="16141" max="16144" width="9.140625" style="103"/>
    <col min="16145" max="16146" width="15.140625" style="103" bestFit="1" customWidth="1"/>
    <col min="16147" max="16384" width="9.140625" style="103"/>
  </cols>
  <sheetData>
    <row r="1" spans="1:10" s="96" customFormat="1" ht="15.75" x14ac:dyDescent="0.25">
      <c r="A1" s="95"/>
      <c r="D1" s="97"/>
      <c r="E1" s="98"/>
      <c r="F1" s="98" t="s">
        <v>198</v>
      </c>
      <c r="G1" s="98"/>
      <c r="H1" s="98"/>
      <c r="I1" s="98"/>
    </row>
    <row r="2" spans="1:10" s="96" customFormat="1" ht="40.5" customHeight="1" x14ac:dyDescent="0.2">
      <c r="B2" s="99"/>
      <c r="C2" s="99"/>
      <c r="D2" s="100"/>
      <c r="E2" s="100"/>
      <c r="F2" s="1032" t="s">
        <v>199</v>
      </c>
      <c r="G2" s="1033"/>
      <c r="H2" s="1033"/>
      <c r="I2" s="1033"/>
      <c r="J2" s="1033"/>
    </row>
    <row r="3" spans="1:10" s="102" customFormat="1" x14ac:dyDescent="0.2">
      <c r="A3" s="99"/>
      <c r="B3" s="101"/>
      <c r="C3" s="101"/>
      <c r="D3" s="1034"/>
      <c r="E3" s="1034"/>
    </row>
    <row r="4" spans="1:10" ht="15" customHeight="1" x14ac:dyDescent="0.25">
      <c r="A4" s="969" t="s">
        <v>200</v>
      </c>
      <c r="B4" s="969"/>
      <c r="C4" s="969"/>
      <c r="D4" s="969"/>
      <c r="E4" s="969"/>
      <c r="F4" s="969"/>
      <c r="G4" s="969"/>
      <c r="H4" s="969"/>
      <c r="I4" s="969"/>
    </row>
    <row r="5" spans="1:10" ht="13.5" thickBot="1" x14ac:dyDescent="0.25">
      <c r="A5" s="1035"/>
      <c r="B5" s="1036"/>
      <c r="C5" s="1036"/>
      <c r="D5" s="1036"/>
      <c r="E5" s="1036"/>
      <c r="F5" s="1036"/>
      <c r="G5" s="1036"/>
      <c r="H5" s="1035"/>
      <c r="I5" s="1035"/>
    </row>
    <row r="6" spans="1:10" ht="15" customHeight="1" thickBot="1" x14ac:dyDescent="0.25">
      <c r="A6" s="104"/>
      <c r="B6" s="1037" t="s">
        <v>201</v>
      </c>
      <c r="C6" s="1038"/>
      <c r="D6" s="1038"/>
      <c r="E6" s="1038"/>
      <c r="F6" s="1038"/>
      <c r="G6" s="1039"/>
      <c r="H6" s="105"/>
      <c r="I6" s="105"/>
    </row>
    <row r="7" spans="1:10" x14ac:dyDescent="0.25">
      <c r="A7" s="1040" t="s">
        <v>202</v>
      </c>
      <c r="B7" s="1042" t="s">
        <v>203</v>
      </c>
      <c r="C7" s="1044" t="s">
        <v>204</v>
      </c>
      <c r="D7" s="1042" t="s">
        <v>205</v>
      </c>
      <c r="E7" s="1046" t="s">
        <v>206</v>
      </c>
      <c r="F7" s="1024" t="s">
        <v>207</v>
      </c>
      <c r="G7" s="1024" t="s">
        <v>208</v>
      </c>
      <c r="H7" s="1024" t="s">
        <v>209</v>
      </c>
      <c r="I7" s="1026" t="s">
        <v>210</v>
      </c>
    </row>
    <row r="8" spans="1:10" s="106" customFormat="1" ht="81.75" customHeight="1" x14ac:dyDescent="0.25">
      <c r="A8" s="1041"/>
      <c r="B8" s="1043"/>
      <c r="C8" s="1045"/>
      <c r="D8" s="1043"/>
      <c r="E8" s="1047"/>
      <c r="F8" s="1025"/>
      <c r="G8" s="1025"/>
      <c r="H8" s="1025"/>
      <c r="I8" s="1027"/>
    </row>
    <row r="9" spans="1:10" s="107" customFormat="1" ht="12.75" customHeight="1" x14ac:dyDescent="0.2">
      <c r="A9" s="1028" t="s">
        <v>211</v>
      </c>
      <c r="B9" s="1029"/>
      <c r="C9" s="1029"/>
      <c r="D9" s="1029"/>
      <c r="E9" s="1030"/>
      <c r="F9" s="1030"/>
      <c r="G9" s="1030"/>
      <c r="H9" s="1030"/>
      <c r="I9" s="1031"/>
    </row>
    <row r="10" spans="1:10" s="107" customFormat="1" x14ac:dyDescent="0.2">
      <c r="A10" s="108" t="s">
        <v>212</v>
      </c>
      <c r="B10" s="109">
        <v>428261302.38999999</v>
      </c>
      <c r="C10" s="109">
        <v>17667530.550000001</v>
      </c>
      <c r="D10" s="109">
        <v>343754248.55000001</v>
      </c>
      <c r="E10" s="109">
        <v>6120171.25</v>
      </c>
      <c r="F10" s="109">
        <v>337425</v>
      </c>
      <c r="G10" s="109">
        <v>10565875.65</v>
      </c>
      <c r="H10" s="109">
        <v>155163713.88999999</v>
      </c>
      <c r="I10" s="110">
        <f>SUM(B10:H10)-C10</f>
        <v>944202736.73000002</v>
      </c>
    </row>
    <row r="11" spans="1:10" x14ac:dyDescent="0.2">
      <c r="A11" s="108" t="s">
        <v>213</v>
      </c>
      <c r="B11" s="109">
        <f t="shared" ref="B11:H11" si="0">SUM(B12:B14)</f>
        <v>18862286.649999999</v>
      </c>
      <c r="C11" s="109">
        <f t="shared" si="0"/>
        <v>166068.99</v>
      </c>
      <c r="D11" s="109">
        <f t="shared" si="0"/>
        <v>1088373.05</v>
      </c>
      <c r="E11" s="109">
        <f t="shared" si="0"/>
        <v>92662.58</v>
      </c>
      <c r="F11" s="109">
        <f t="shared" si="0"/>
        <v>0</v>
      </c>
      <c r="G11" s="109">
        <f t="shared" si="0"/>
        <v>1353842.92</v>
      </c>
      <c r="H11" s="109">
        <f t="shared" si="0"/>
        <v>65021966.470000006</v>
      </c>
      <c r="I11" s="110">
        <f>SUM(I12:I14)</f>
        <v>86419131.669999987</v>
      </c>
    </row>
    <row r="12" spans="1:10" x14ac:dyDescent="0.2">
      <c r="A12" s="111" t="s">
        <v>214</v>
      </c>
      <c r="B12" s="112">
        <v>5041.8999999999996</v>
      </c>
      <c r="C12" s="112"/>
      <c r="D12" s="112">
        <v>326281</v>
      </c>
      <c r="E12" s="112"/>
      <c r="F12" s="112"/>
      <c r="G12" s="112">
        <v>995429.99</v>
      </c>
      <c r="H12" s="112">
        <v>66225091.130000003</v>
      </c>
      <c r="I12" s="113">
        <f>SUM(B12:H12)-C12</f>
        <v>67551844.019999996</v>
      </c>
    </row>
    <row r="13" spans="1:10" x14ac:dyDescent="0.2">
      <c r="A13" s="111" t="s">
        <v>215</v>
      </c>
      <c r="B13" s="112">
        <v>18857244.75</v>
      </c>
      <c r="C13" s="112">
        <v>166068.99</v>
      </c>
      <c r="D13" s="112"/>
      <c r="E13" s="112"/>
      <c r="F13" s="112"/>
      <c r="G13" s="112">
        <v>10042.9</v>
      </c>
      <c r="H13" s="112"/>
      <c r="I13" s="113">
        <f>SUM(B13:H13)-C13</f>
        <v>18867287.649999999</v>
      </c>
    </row>
    <row r="14" spans="1:10" x14ac:dyDescent="0.2">
      <c r="A14" s="111" t="s">
        <v>216</v>
      </c>
      <c r="B14" s="112"/>
      <c r="C14" s="112"/>
      <c r="D14" s="112">
        <v>762092.05</v>
      </c>
      <c r="E14" s="112">
        <v>92662.58</v>
      </c>
      <c r="F14" s="112"/>
      <c r="G14" s="112">
        <v>348370.03</v>
      </c>
      <c r="H14" s="112">
        <v>-1203124.6599999999</v>
      </c>
      <c r="I14" s="113">
        <f>SUM(B14:H14)-C14</f>
        <v>0</v>
      </c>
    </row>
    <row r="15" spans="1:10" x14ac:dyDescent="0.2">
      <c r="A15" s="108" t="s">
        <v>217</v>
      </c>
      <c r="B15" s="109">
        <f>SUM(B16:B17)</f>
        <v>1544375.23</v>
      </c>
      <c r="C15" s="109">
        <f t="shared" ref="C15:I15" si="1">SUM(C16:C17)</f>
        <v>740078.71</v>
      </c>
      <c r="D15" s="109">
        <f t="shared" si="1"/>
        <v>1092381</v>
      </c>
      <c r="E15" s="109">
        <f t="shared" si="1"/>
        <v>682895.6</v>
      </c>
      <c r="F15" s="109">
        <f t="shared" si="1"/>
        <v>0</v>
      </c>
      <c r="G15" s="109">
        <f t="shared" si="1"/>
        <v>508557.2</v>
      </c>
      <c r="H15" s="109">
        <f t="shared" si="1"/>
        <v>2937777.86</v>
      </c>
      <c r="I15" s="110">
        <f t="shared" si="1"/>
        <v>6765986.8899999997</v>
      </c>
    </row>
    <row r="16" spans="1:10" x14ac:dyDescent="0.2">
      <c r="A16" s="111" t="s">
        <v>218</v>
      </c>
      <c r="B16" s="112">
        <v>77</v>
      </c>
      <c r="C16" s="112"/>
      <c r="D16" s="112"/>
      <c r="E16" s="112">
        <v>682895.6</v>
      </c>
      <c r="F16" s="112"/>
      <c r="G16" s="112">
        <v>504790.19</v>
      </c>
      <c r="H16" s="112"/>
      <c r="I16" s="113">
        <f>SUM(B16:H16)</f>
        <v>1187762.79</v>
      </c>
    </row>
    <row r="17" spans="1:9" x14ac:dyDescent="0.2">
      <c r="A17" s="111" t="s">
        <v>215</v>
      </c>
      <c r="B17" s="112">
        <v>1544298.23</v>
      </c>
      <c r="C17" s="112">
        <v>740078.71</v>
      </c>
      <c r="D17" s="112">
        <v>1092381</v>
      </c>
      <c r="E17" s="112"/>
      <c r="F17" s="112"/>
      <c r="G17" s="112">
        <v>3767.01</v>
      </c>
      <c r="H17" s="112">
        <v>2937777.86</v>
      </c>
      <c r="I17" s="113">
        <f>SUM(B17:H17)-C17</f>
        <v>5578224.0999999996</v>
      </c>
    </row>
    <row r="18" spans="1:9" x14ac:dyDescent="0.2">
      <c r="A18" s="108" t="s">
        <v>219</v>
      </c>
      <c r="B18" s="109">
        <f t="shared" ref="B18:I18" si="2">B10+B11-B15</f>
        <v>445579213.80999994</v>
      </c>
      <c r="C18" s="109">
        <f t="shared" si="2"/>
        <v>17093520.829999998</v>
      </c>
      <c r="D18" s="109">
        <f t="shared" si="2"/>
        <v>343750240.60000002</v>
      </c>
      <c r="E18" s="109">
        <f t="shared" si="2"/>
        <v>5529938.2300000004</v>
      </c>
      <c r="F18" s="109">
        <f t="shared" si="2"/>
        <v>337425</v>
      </c>
      <c r="G18" s="109">
        <f t="shared" si="2"/>
        <v>11411161.370000001</v>
      </c>
      <c r="H18" s="109">
        <f t="shared" si="2"/>
        <v>217247902.49999997</v>
      </c>
      <c r="I18" s="110">
        <f t="shared" si="2"/>
        <v>1023855881.51</v>
      </c>
    </row>
    <row r="19" spans="1:9" x14ac:dyDescent="0.2">
      <c r="A19" s="1011" t="s">
        <v>220</v>
      </c>
      <c r="B19" s="1012"/>
      <c r="C19" s="1012"/>
      <c r="D19" s="1012"/>
      <c r="E19" s="1012"/>
      <c r="F19" s="1012"/>
      <c r="G19" s="1012"/>
      <c r="H19" s="1012"/>
      <c r="I19" s="1013"/>
    </row>
    <row r="20" spans="1:9" x14ac:dyDescent="0.2">
      <c r="A20" s="108" t="s">
        <v>221</v>
      </c>
      <c r="B20" s="109">
        <v>6291802.5599999996</v>
      </c>
      <c r="C20" s="109"/>
      <c r="D20" s="109">
        <v>112987104.53</v>
      </c>
      <c r="E20" s="109">
        <v>3963857.71</v>
      </c>
      <c r="F20" s="109">
        <v>278408.3</v>
      </c>
      <c r="G20" s="109">
        <v>9852331.4100000001</v>
      </c>
      <c r="H20" s="109"/>
      <c r="I20" s="110">
        <f>SUM(B20:H20)</f>
        <v>133373504.50999999</v>
      </c>
    </row>
    <row r="21" spans="1:9" x14ac:dyDescent="0.2">
      <c r="A21" s="108" t="s">
        <v>213</v>
      </c>
      <c r="B21" s="109">
        <f>SUM(B22:B24)</f>
        <v>465932.52</v>
      </c>
      <c r="C21" s="109">
        <f t="shared" ref="C21:I21" si="3">SUM(C22:C24)</f>
        <v>0</v>
      </c>
      <c r="D21" s="109">
        <f t="shared" si="3"/>
        <v>11429943.32</v>
      </c>
      <c r="E21" s="109">
        <f t="shared" si="3"/>
        <v>343567.97</v>
      </c>
      <c r="F21" s="109">
        <f t="shared" si="3"/>
        <v>27682.1</v>
      </c>
      <c r="G21" s="109">
        <f t="shared" si="3"/>
        <v>1330589.18</v>
      </c>
      <c r="H21" s="109">
        <f t="shared" si="3"/>
        <v>0</v>
      </c>
      <c r="I21" s="110">
        <f t="shared" si="3"/>
        <v>13597715.09</v>
      </c>
    </row>
    <row r="22" spans="1:9" x14ac:dyDescent="0.2">
      <c r="A22" s="111" t="s">
        <v>222</v>
      </c>
      <c r="B22" s="112">
        <v>465932.52</v>
      </c>
      <c r="C22" s="112"/>
      <c r="D22" s="112">
        <v>11429943.32</v>
      </c>
      <c r="E22" s="112">
        <v>343567.97</v>
      </c>
      <c r="F22" s="112">
        <v>27682.1</v>
      </c>
      <c r="G22" s="112">
        <v>277010.49</v>
      </c>
      <c r="H22" s="112"/>
      <c r="I22" s="113">
        <f t="shared" ref="I22:I27" si="4">SUM(B22:H22)</f>
        <v>12544136.4</v>
      </c>
    </row>
    <row r="23" spans="1:9" x14ac:dyDescent="0.2">
      <c r="A23" s="111" t="s">
        <v>215</v>
      </c>
      <c r="B23" s="112"/>
      <c r="C23" s="112"/>
      <c r="D23" s="112"/>
      <c r="E23" s="112"/>
      <c r="F23" s="112"/>
      <c r="G23" s="112">
        <v>1053578.69</v>
      </c>
      <c r="H23" s="112"/>
      <c r="I23" s="113">
        <f t="shared" si="4"/>
        <v>1053578.69</v>
      </c>
    </row>
    <row r="24" spans="1:9" x14ac:dyDescent="0.2">
      <c r="A24" s="111" t="s">
        <v>216</v>
      </c>
      <c r="B24" s="112"/>
      <c r="C24" s="112"/>
      <c r="D24" s="112"/>
      <c r="E24" s="112"/>
      <c r="F24" s="112"/>
      <c r="G24" s="112"/>
      <c r="H24" s="112"/>
      <c r="I24" s="113">
        <f t="shared" si="4"/>
        <v>0</v>
      </c>
    </row>
    <row r="25" spans="1:9" x14ac:dyDescent="0.2">
      <c r="A25" s="108" t="s">
        <v>217</v>
      </c>
      <c r="B25" s="109">
        <f>SUM(B26:B27)</f>
        <v>0</v>
      </c>
      <c r="C25" s="109">
        <f t="shared" ref="C25:I25" si="5">SUM(C26:C27)</f>
        <v>0</v>
      </c>
      <c r="D25" s="109">
        <f t="shared" si="5"/>
        <v>37137.32</v>
      </c>
      <c r="E25" s="109">
        <f t="shared" si="5"/>
        <v>682145.6</v>
      </c>
      <c r="F25" s="109">
        <f t="shared" si="5"/>
        <v>0</v>
      </c>
      <c r="G25" s="109">
        <f t="shared" si="5"/>
        <v>508557.2</v>
      </c>
      <c r="H25" s="109">
        <f t="shared" si="5"/>
        <v>0</v>
      </c>
      <c r="I25" s="110">
        <f t="shared" si="5"/>
        <v>1227840.1200000001</v>
      </c>
    </row>
    <row r="26" spans="1:9" x14ac:dyDescent="0.2">
      <c r="A26" s="111" t="s">
        <v>218</v>
      </c>
      <c r="B26" s="112"/>
      <c r="C26" s="112"/>
      <c r="D26" s="112"/>
      <c r="E26" s="112">
        <v>682145.6</v>
      </c>
      <c r="F26" s="112"/>
      <c r="G26" s="112">
        <v>504790.19</v>
      </c>
      <c r="H26" s="112"/>
      <c r="I26" s="113">
        <f t="shared" si="4"/>
        <v>1186935.79</v>
      </c>
    </row>
    <row r="27" spans="1:9" x14ac:dyDescent="0.2">
      <c r="A27" s="111" t="s">
        <v>215</v>
      </c>
      <c r="B27" s="112"/>
      <c r="C27" s="112"/>
      <c r="D27" s="112">
        <v>37137.32</v>
      </c>
      <c r="E27" s="112"/>
      <c r="F27" s="112"/>
      <c r="G27" s="112">
        <v>3767.01</v>
      </c>
      <c r="H27" s="112"/>
      <c r="I27" s="113">
        <f t="shared" si="4"/>
        <v>40904.33</v>
      </c>
    </row>
    <row r="28" spans="1:9" x14ac:dyDescent="0.2">
      <c r="A28" s="108" t="s">
        <v>219</v>
      </c>
      <c r="B28" s="109">
        <f>B20+B21-B25</f>
        <v>6757735.0800000001</v>
      </c>
      <c r="C28" s="109">
        <f t="shared" ref="C28:I28" si="6">C20+C21-C25</f>
        <v>0</v>
      </c>
      <c r="D28" s="109">
        <f t="shared" si="6"/>
        <v>124379910.53</v>
      </c>
      <c r="E28" s="109">
        <f t="shared" si="6"/>
        <v>3625280.0799999996</v>
      </c>
      <c r="F28" s="109">
        <f t="shared" si="6"/>
        <v>306090.39999999997</v>
      </c>
      <c r="G28" s="109">
        <f t="shared" si="6"/>
        <v>10674363.390000001</v>
      </c>
      <c r="H28" s="109">
        <f t="shared" si="6"/>
        <v>0</v>
      </c>
      <c r="I28" s="110">
        <f t="shared" si="6"/>
        <v>145743379.47999999</v>
      </c>
    </row>
    <row r="29" spans="1:9" x14ac:dyDescent="0.2">
      <c r="A29" s="1011" t="s">
        <v>223</v>
      </c>
      <c r="B29" s="1012"/>
      <c r="C29" s="1012"/>
      <c r="D29" s="1012"/>
      <c r="E29" s="1012"/>
      <c r="F29" s="1012"/>
      <c r="G29" s="1012"/>
      <c r="H29" s="1012"/>
      <c r="I29" s="1013"/>
    </row>
    <row r="30" spans="1:9" x14ac:dyDescent="0.2">
      <c r="A30" s="108" t="s">
        <v>221</v>
      </c>
      <c r="B30" s="109">
        <v>461667.92</v>
      </c>
      <c r="C30" s="109">
        <v>461667.92</v>
      </c>
      <c r="D30" s="109"/>
      <c r="E30" s="109"/>
      <c r="F30" s="109"/>
      <c r="G30" s="109"/>
      <c r="H30" s="109">
        <v>28571.38</v>
      </c>
      <c r="I30" s="110">
        <f>SUM(B30:H30)-C30</f>
        <v>490239.3</v>
      </c>
    </row>
    <row r="31" spans="1:9" x14ac:dyDescent="0.2">
      <c r="A31" s="111" t="s">
        <v>224</v>
      </c>
      <c r="B31" s="112">
        <v>100879.1</v>
      </c>
      <c r="C31" s="112">
        <v>100879.1</v>
      </c>
      <c r="D31" s="112"/>
      <c r="E31" s="112"/>
      <c r="F31" s="112"/>
      <c r="G31" s="112"/>
      <c r="H31" s="112"/>
      <c r="I31" s="113">
        <f>SUM(B31:H31)-C31</f>
        <v>100879.1</v>
      </c>
    </row>
    <row r="32" spans="1:9" x14ac:dyDescent="0.2">
      <c r="A32" s="111" t="s">
        <v>225</v>
      </c>
      <c r="B32" s="114">
        <v>461667.92</v>
      </c>
      <c r="C32" s="114">
        <v>461667.92</v>
      </c>
      <c r="D32" s="114"/>
      <c r="E32" s="114"/>
      <c r="F32" s="114"/>
      <c r="G32" s="114"/>
      <c r="H32" s="114">
        <v>28571.38</v>
      </c>
      <c r="I32" s="113">
        <f>SUM(B32:H32)-C32</f>
        <v>490239.3</v>
      </c>
    </row>
    <row r="33" spans="1:9" x14ac:dyDescent="0.2">
      <c r="A33" s="115" t="s">
        <v>219</v>
      </c>
      <c r="B33" s="116">
        <f>B30+B31-B32</f>
        <v>100879.10000000003</v>
      </c>
      <c r="C33" s="116">
        <f t="shared" ref="C33:I33" si="7">C30+C31-C32</f>
        <v>100879.10000000003</v>
      </c>
      <c r="D33" s="116">
        <f t="shared" si="7"/>
        <v>0</v>
      </c>
      <c r="E33" s="116">
        <f t="shared" si="7"/>
        <v>0</v>
      </c>
      <c r="F33" s="116">
        <f t="shared" si="7"/>
        <v>0</v>
      </c>
      <c r="G33" s="116">
        <f t="shared" si="7"/>
        <v>0</v>
      </c>
      <c r="H33" s="116">
        <f t="shared" si="7"/>
        <v>0</v>
      </c>
      <c r="I33" s="117">
        <f t="shared" si="7"/>
        <v>100879.10000000003</v>
      </c>
    </row>
    <row r="34" spans="1:9" x14ac:dyDescent="0.2">
      <c r="A34" s="1011" t="s">
        <v>226</v>
      </c>
      <c r="B34" s="1014"/>
      <c r="C34" s="1014"/>
      <c r="D34" s="1014"/>
      <c r="E34" s="1014"/>
      <c r="F34" s="1014"/>
      <c r="G34" s="1014"/>
      <c r="H34" s="1014"/>
      <c r="I34" s="1013"/>
    </row>
    <row r="35" spans="1:9" x14ac:dyDescent="0.2">
      <c r="A35" s="118" t="s">
        <v>221</v>
      </c>
      <c r="B35" s="119">
        <f t="shared" ref="B35:I35" si="8">B10-B20-B30</f>
        <v>421507831.90999997</v>
      </c>
      <c r="C35" s="119">
        <f t="shared" si="8"/>
        <v>17205862.629999999</v>
      </c>
      <c r="D35" s="119">
        <f t="shared" si="8"/>
        <v>230767144.02000001</v>
      </c>
      <c r="E35" s="119">
        <f t="shared" si="8"/>
        <v>2156313.54</v>
      </c>
      <c r="F35" s="119">
        <f t="shared" si="8"/>
        <v>59016.700000000012</v>
      </c>
      <c r="G35" s="119">
        <f t="shared" si="8"/>
        <v>713544.24000000022</v>
      </c>
      <c r="H35" s="119">
        <f t="shared" si="8"/>
        <v>155135142.50999999</v>
      </c>
      <c r="I35" s="120">
        <f t="shared" si="8"/>
        <v>810338992.92000008</v>
      </c>
    </row>
    <row r="36" spans="1:9" ht="13.5" thickBot="1" x14ac:dyDescent="0.25">
      <c r="A36" s="121" t="s">
        <v>219</v>
      </c>
      <c r="B36" s="122">
        <f>B18-B28-B33</f>
        <v>438720599.62999994</v>
      </c>
      <c r="C36" s="122">
        <f t="shared" ref="C36:I36" si="9">C18-C28-C33</f>
        <v>16992641.729999997</v>
      </c>
      <c r="D36" s="122">
        <f t="shared" si="9"/>
        <v>219370330.07000002</v>
      </c>
      <c r="E36" s="122">
        <f t="shared" si="9"/>
        <v>1904658.1500000008</v>
      </c>
      <c r="F36" s="122">
        <f t="shared" si="9"/>
        <v>31334.600000000035</v>
      </c>
      <c r="G36" s="122">
        <f t="shared" si="9"/>
        <v>736797.98000000045</v>
      </c>
      <c r="H36" s="122">
        <f t="shared" si="9"/>
        <v>217247902.49999997</v>
      </c>
      <c r="I36" s="123">
        <f t="shared" si="9"/>
        <v>878011622.92999995</v>
      </c>
    </row>
    <row r="37" spans="1:9" x14ac:dyDescent="0.2">
      <c r="A37" s="124"/>
      <c r="B37" s="125"/>
      <c r="C37" s="125"/>
      <c r="D37" s="125"/>
      <c r="E37" s="125"/>
      <c r="F37" s="125"/>
      <c r="G37" s="125"/>
      <c r="H37" s="125"/>
      <c r="I37" s="125"/>
    </row>
    <row r="38" spans="1:9" x14ac:dyDescent="0.2">
      <c r="A38" s="124"/>
      <c r="B38" s="125"/>
      <c r="C38" s="125"/>
      <c r="D38" s="125"/>
      <c r="E38" s="125"/>
      <c r="F38" s="125"/>
      <c r="G38" s="125"/>
      <c r="H38" s="125"/>
      <c r="I38" s="125"/>
    </row>
    <row r="39" spans="1:9" x14ac:dyDescent="0.2">
      <c r="A39" s="124"/>
      <c r="B39" s="125"/>
      <c r="C39" s="125"/>
      <c r="D39" s="125"/>
      <c r="E39" s="125"/>
      <c r="F39" s="125"/>
      <c r="G39" s="125"/>
      <c r="H39" s="125"/>
      <c r="I39" s="125"/>
    </row>
    <row r="40" spans="1:9" s="127" customFormat="1" ht="15" x14ac:dyDescent="0.25">
      <c r="A40" s="126" t="s">
        <v>227</v>
      </c>
      <c r="B40" s="126"/>
    </row>
    <row r="41" spans="1:9" ht="13.5" thickBot="1" x14ac:dyDescent="0.25">
      <c r="A41" s="128"/>
      <c r="B41" s="128"/>
    </row>
    <row r="42" spans="1:9" ht="21.75" customHeight="1" x14ac:dyDescent="0.2">
      <c r="A42" s="1015" t="s">
        <v>228</v>
      </c>
      <c r="B42" s="1016"/>
      <c r="C42" s="1017" t="s">
        <v>229</v>
      </c>
    </row>
    <row r="43" spans="1:9" ht="13.5" customHeight="1" x14ac:dyDescent="0.2">
      <c r="A43" s="1020"/>
      <c r="B43" s="1021"/>
      <c r="C43" s="1018"/>
    </row>
    <row r="44" spans="1:9" ht="29.25" customHeight="1" x14ac:dyDescent="0.2">
      <c r="A44" s="1022"/>
      <c r="B44" s="1023"/>
      <c r="C44" s="1019"/>
    </row>
    <row r="45" spans="1:9" x14ac:dyDescent="0.2">
      <c r="A45" s="1001" t="s">
        <v>211</v>
      </c>
      <c r="B45" s="1002"/>
      <c r="C45" s="996"/>
    </row>
    <row r="46" spans="1:9" x14ac:dyDescent="0.2">
      <c r="A46" s="987" t="s">
        <v>212</v>
      </c>
      <c r="B46" s="988"/>
      <c r="C46" s="129">
        <v>1854248.84</v>
      </c>
    </row>
    <row r="47" spans="1:9" x14ac:dyDescent="0.2">
      <c r="A47" s="1005" t="s">
        <v>213</v>
      </c>
      <c r="B47" s="1006"/>
      <c r="C47" s="130">
        <f>SUM(C48:C49)</f>
        <v>47964.93</v>
      </c>
    </row>
    <row r="48" spans="1:9" x14ac:dyDescent="0.2">
      <c r="A48" s="1003" t="s">
        <v>214</v>
      </c>
      <c r="B48" s="1004"/>
      <c r="C48" s="131">
        <v>47964.93</v>
      </c>
    </row>
    <row r="49" spans="1:3" x14ac:dyDescent="0.2">
      <c r="A49" s="1003" t="s">
        <v>215</v>
      </c>
      <c r="B49" s="1004"/>
      <c r="C49" s="131"/>
    </row>
    <row r="50" spans="1:3" x14ac:dyDescent="0.2">
      <c r="A50" s="1005" t="s">
        <v>217</v>
      </c>
      <c r="B50" s="1006"/>
      <c r="C50" s="130">
        <f>SUM(C51:C52)</f>
        <v>0</v>
      </c>
    </row>
    <row r="51" spans="1:3" x14ac:dyDescent="0.2">
      <c r="A51" s="1003" t="s">
        <v>218</v>
      </c>
      <c r="B51" s="1004"/>
      <c r="C51" s="131"/>
    </row>
    <row r="52" spans="1:3" x14ac:dyDescent="0.2">
      <c r="A52" s="1003" t="s">
        <v>215</v>
      </c>
      <c r="B52" s="1004"/>
      <c r="C52" s="131"/>
    </row>
    <row r="53" spans="1:3" x14ac:dyDescent="0.2">
      <c r="A53" s="1005" t="s">
        <v>230</v>
      </c>
      <c r="B53" s="1006"/>
      <c r="C53" s="130">
        <f>C46+C47-C50</f>
        <v>1902213.77</v>
      </c>
    </row>
    <row r="54" spans="1:3" x14ac:dyDescent="0.2">
      <c r="A54" s="1001" t="s">
        <v>220</v>
      </c>
      <c r="B54" s="1002"/>
      <c r="C54" s="996"/>
    </row>
    <row r="55" spans="1:3" x14ac:dyDescent="0.2">
      <c r="A55" s="987" t="s">
        <v>221</v>
      </c>
      <c r="B55" s="988"/>
      <c r="C55" s="129">
        <v>1839291.38</v>
      </c>
    </row>
    <row r="56" spans="1:3" x14ac:dyDescent="0.2">
      <c r="A56" s="1005" t="s">
        <v>213</v>
      </c>
      <c r="B56" s="1006"/>
      <c r="C56" s="130">
        <f>SUM(C57:C58)</f>
        <v>62922.39</v>
      </c>
    </row>
    <row r="57" spans="1:3" x14ac:dyDescent="0.2">
      <c r="A57" s="1003" t="s">
        <v>222</v>
      </c>
      <c r="B57" s="1004"/>
      <c r="C57" s="131">
        <v>14957.46</v>
      </c>
    </row>
    <row r="58" spans="1:3" x14ac:dyDescent="0.2">
      <c r="A58" s="1003" t="s">
        <v>215</v>
      </c>
      <c r="B58" s="1004"/>
      <c r="C58" s="131">
        <v>47964.93</v>
      </c>
    </row>
    <row r="59" spans="1:3" x14ac:dyDescent="0.2">
      <c r="A59" s="1005" t="s">
        <v>217</v>
      </c>
      <c r="B59" s="1006"/>
      <c r="C59" s="130">
        <f>SUM(C60:C61)</f>
        <v>0</v>
      </c>
    </row>
    <row r="60" spans="1:3" x14ac:dyDescent="0.2">
      <c r="A60" s="1003" t="s">
        <v>218</v>
      </c>
      <c r="B60" s="1004"/>
      <c r="C60" s="131"/>
    </row>
    <row r="61" spans="1:3" x14ac:dyDescent="0.2">
      <c r="A61" s="1007" t="s">
        <v>215</v>
      </c>
      <c r="B61" s="1008"/>
      <c r="C61" s="132"/>
    </row>
    <row r="62" spans="1:3" x14ac:dyDescent="0.2">
      <c r="A62" s="1009" t="s">
        <v>219</v>
      </c>
      <c r="B62" s="1010"/>
      <c r="C62" s="133">
        <f>C55+C56-C59</f>
        <v>1902213.7699999998</v>
      </c>
    </row>
    <row r="63" spans="1:3" x14ac:dyDescent="0.2">
      <c r="A63" s="994" t="s">
        <v>223</v>
      </c>
      <c r="B63" s="995"/>
      <c r="C63" s="996"/>
    </row>
    <row r="64" spans="1:3" x14ac:dyDescent="0.2">
      <c r="A64" s="987" t="s">
        <v>221</v>
      </c>
      <c r="B64" s="988"/>
      <c r="C64" s="129"/>
    </row>
    <row r="65" spans="1:5" x14ac:dyDescent="0.2">
      <c r="A65" s="997" t="s">
        <v>224</v>
      </c>
      <c r="B65" s="998"/>
      <c r="C65" s="134"/>
    </row>
    <row r="66" spans="1:5" x14ac:dyDescent="0.2">
      <c r="A66" s="997" t="s">
        <v>225</v>
      </c>
      <c r="B66" s="998"/>
      <c r="C66" s="134"/>
    </row>
    <row r="67" spans="1:5" x14ac:dyDescent="0.2">
      <c r="A67" s="999" t="s">
        <v>230</v>
      </c>
      <c r="B67" s="1000"/>
      <c r="C67" s="135">
        <f>C64+C65-C66</f>
        <v>0</v>
      </c>
    </row>
    <row r="68" spans="1:5" x14ac:dyDescent="0.2">
      <c r="A68" s="1001" t="s">
        <v>226</v>
      </c>
      <c r="B68" s="1002"/>
      <c r="C68" s="996"/>
    </row>
    <row r="69" spans="1:5" x14ac:dyDescent="0.2">
      <c r="A69" s="987" t="s">
        <v>221</v>
      </c>
      <c r="B69" s="988"/>
      <c r="C69" s="129">
        <f>C46-C55-C64</f>
        <v>14957.460000000196</v>
      </c>
    </row>
    <row r="70" spans="1:5" ht="13.5" thickBot="1" x14ac:dyDescent="0.25">
      <c r="A70" s="989" t="s">
        <v>219</v>
      </c>
      <c r="B70" s="990"/>
      <c r="C70" s="136">
        <f>C53-C62-C67</f>
        <v>2.3283064365386963E-10</v>
      </c>
    </row>
    <row r="75" spans="1:5" ht="15" x14ac:dyDescent="0.25">
      <c r="A75" s="991" t="s">
        <v>231</v>
      </c>
      <c r="B75" s="970"/>
      <c r="C75" s="970"/>
      <c r="D75" s="970"/>
      <c r="E75" s="970"/>
    </row>
    <row r="76" spans="1:5" ht="13.5" thickBot="1" x14ac:dyDescent="0.3">
      <c r="A76" s="137"/>
      <c r="B76" s="138"/>
      <c r="C76" s="138"/>
      <c r="D76" s="138"/>
      <c r="E76" s="138"/>
    </row>
    <row r="77" spans="1:5" ht="153.75" thickBot="1" x14ac:dyDescent="0.3">
      <c r="A77" s="139" t="s">
        <v>232</v>
      </c>
      <c r="B77" s="140" t="s">
        <v>233</v>
      </c>
      <c r="C77" s="140" t="s">
        <v>234</v>
      </c>
      <c r="D77" s="140" t="s">
        <v>235</v>
      </c>
      <c r="E77" s="141" t="s">
        <v>236</v>
      </c>
    </row>
    <row r="78" spans="1:5" ht="13.5" thickBot="1" x14ac:dyDescent="0.3">
      <c r="A78" s="142" t="s">
        <v>211</v>
      </c>
      <c r="B78" s="143"/>
      <c r="C78" s="143"/>
      <c r="D78" s="143"/>
      <c r="E78" s="144"/>
    </row>
    <row r="79" spans="1:5" ht="25.5" x14ac:dyDescent="0.25">
      <c r="A79" s="145" t="s">
        <v>237</v>
      </c>
      <c r="B79" s="146"/>
      <c r="C79" s="146"/>
      <c r="D79" s="146"/>
      <c r="E79" s="147">
        <f>B79+C79+D79</f>
        <v>0</v>
      </c>
    </row>
    <row r="80" spans="1:5" x14ac:dyDescent="0.25">
      <c r="A80" s="148" t="s">
        <v>224</v>
      </c>
      <c r="B80" s="149">
        <f>SUM(B81:B82)</f>
        <v>0</v>
      </c>
      <c r="C80" s="149">
        <f>SUM(C81:C82)</f>
        <v>0</v>
      </c>
      <c r="D80" s="149">
        <f>SUM(D81:D82)</f>
        <v>0</v>
      </c>
      <c r="E80" s="150">
        <f>SUM(E81:E82)</f>
        <v>0</v>
      </c>
    </row>
    <row r="81" spans="1:5" x14ac:dyDescent="0.25">
      <c r="A81" s="151" t="s">
        <v>238</v>
      </c>
      <c r="B81" s="152"/>
      <c r="C81" s="152"/>
      <c r="D81" s="152"/>
      <c r="E81" s="153">
        <f>B81+C81+D81</f>
        <v>0</v>
      </c>
    </row>
    <row r="82" spans="1:5" x14ac:dyDescent="0.25">
      <c r="A82" s="151" t="s">
        <v>239</v>
      </c>
      <c r="B82" s="152"/>
      <c r="C82" s="152"/>
      <c r="D82" s="152"/>
      <c r="E82" s="153">
        <f>B82+C82+D82</f>
        <v>0</v>
      </c>
    </row>
    <row r="83" spans="1:5" x14ac:dyDescent="0.25">
      <c r="A83" s="148" t="s">
        <v>225</v>
      </c>
      <c r="B83" s="149">
        <f>SUM(B84:B86)</f>
        <v>0</v>
      </c>
      <c r="C83" s="149">
        <f>SUM(C84:C86)</f>
        <v>0</v>
      </c>
      <c r="D83" s="149">
        <f>SUM(D84:D86)</f>
        <v>0</v>
      </c>
      <c r="E83" s="150">
        <f>SUM(E84:E86)</f>
        <v>0</v>
      </c>
    </row>
    <row r="84" spans="1:5" x14ac:dyDescent="0.25">
      <c r="A84" s="151" t="s">
        <v>240</v>
      </c>
      <c r="B84" s="152"/>
      <c r="C84" s="152"/>
      <c r="D84" s="152"/>
      <c r="E84" s="153">
        <f>B84+C84+D84</f>
        <v>0</v>
      </c>
    </row>
    <row r="85" spans="1:5" x14ac:dyDescent="0.25">
      <c r="A85" s="151" t="s">
        <v>241</v>
      </c>
      <c r="B85" s="152"/>
      <c r="C85" s="152"/>
      <c r="D85" s="152"/>
      <c r="E85" s="153">
        <f>B85+C85+D85</f>
        <v>0</v>
      </c>
    </row>
    <row r="86" spans="1:5" x14ac:dyDescent="0.25">
      <c r="A86" s="154" t="s">
        <v>242</v>
      </c>
      <c r="B86" s="152"/>
      <c r="C86" s="152"/>
      <c r="D86" s="152"/>
      <c r="E86" s="153">
        <f>B86+C86+D86</f>
        <v>0</v>
      </c>
    </row>
    <row r="87" spans="1:5" ht="26.25" thickBot="1" x14ac:dyDescent="0.3">
      <c r="A87" s="155" t="s">
        <v>243</v>
      </c>
      <c r="B87" s="156">
        <f>B79+B80-B83</f>
        <v>0</v>
      </c>
      <c r="C87" s="156">
        <f>C79+C80-C83</f>
        <v>0</v>
      </c>
      <c r="D87" s="156">
        <f>D79+D80-D83</f>
        <v>0</v>
      </c>
      <c r="E87" s="157">
        <f>E79+E80-E83</f>
        <v>0</v>
      </c>
    </row>
    <row r="88" spans="1:5" ht="13.5" thickBot="1" x14ac:dyDescent="0.3">
      <c r="A88" s="158" t="s">
        <v>244</v>
      </c>
      <c r="B88" s="159"/>
      <c r="C88" s="159"/>
      <c r="D88" s="159"/>
      <c r="E88" s="160"/>
    </row>
    <row r="89" spans="1:5" x14ac:dyDescent="0.25">
      <c r="A89" s="145" t="s">
        <v>245</v>
      </c>
      <c r="B89" s="146"/>
      <c r="C89" s="146"/>
      <c r="D89" s="146"/>
      <c r="E89" s="147">
        <f>B89+C89+D89</f>
        <v>0</v>
      </c>
    </row>
    <row r="90" spans="1:5" x14ac:dyDescent="0.25">
      <c r="A90" s="148" t="s">
        <v>224</v>
      </c>
      <c r="B90" s="149">
        <f>SUM(B91:B91)</f>
        <v>0</v>
      </c>
      <c r="C90" s="149">
        <f>SUM(C91:C91)</f>
        <v>0</v>
      </c>
      <c r="D90" s="149">
        <f>SUM(D91:D91)</f>
        <v>0</v>
      </c>
      <c r="E90" s="150">
        <f>SUM(E91:E91)</f>
        <v>0</v>
      </c>
    </row>
    <row r="91" spans="1:5" x14ac:dyDescent="0.25">
      <c r="A91" s="151" t="s">
        <v>246</v>
      </c>
      <c r="B91" s="152"/>
      <c r="C91" s="152"/>
      <c r="D91" s="152"/>
      <c r="E91" s="153">
        <f>B91+C91+D91</f>
        <v>0</v>
      </c>
    </row>
    <row r="92" spans="1:5" x14ac:dyDescent="0.25">
      <c r="A92" s="148" t="s">
        <v>225</v>
      </c>
      <c r="B92" s="149">
        <f>SUM(B93:B95)</f>
        <v>0</v>
      </c>
      <c r="C92" s="149">
        <f>SUM(C93:C95)</f>
        <v>0</v>
      </c>
      <c r="D92" s="149">
        <f>SUM(D93:D95)</f>
        <v>0</v>
      </c>
      <c r="E92" s="150">
        <f>SUM(E93:E95)</f>
        <v>0</v>
      </c>
    </row>
    <row r="93" spans="1:5" x14ac:dyDescent="0.25">
      <c r="A93" s="151" t="s">
        <v>247</v>
      </c>
      <c r="B93" s="152"/>
      <c r="C93" s="152"/>
      <c r="D93" s="152"/>
      <c r="E93" s="153">
        <f>B93+C93+D93</f>
        <v>0</v>
      </c>
    </row>
    <row r="94" spans="1:5" x14ac:dyDescent="0.25">
      <c r="A94" s="151" t="s">
        <v>248</v>
      </c>
      <c r="B94" s="152"/>
      <c r="C94" s="152"/>
      <c r="D94" s="152"/>
      <c r="E94" s="153">
        <f>B94+C94+D94</f>
        <v>0</v>
      </c>
    </row>
    <row r="95" spans="1:5" x14ac:dyDescent="0.25">
      <c r="A95" s="161" t="s">
        <v>249</v>
      </c>
      <c r="B95" s="152"/>
      <c r="C95" s="152"/>
      <c r="D95" s="152"/>
      <c r="E95" s="153">
        <f>B95+C95+D95</f>
        <v>0</v>
      </c>
    </row>
    <row r="96" spans="1:5" ht="13.5" thickBot="1" x14ac:dyDescent="0.3">
      <c r="A96" s="155" t="s">
        <v>250</v>
      </c>
      <c r="B96" s="156">
        <f>B89+B90-B92</f>
        <v>0</v>
      </c>
      <c r="C96" s="156">
        <f>C89+C90-C92</f>
        <v>0</v>
      </c>
      <c r="D96" s="156">
        <f>D89+D90-D92</f>
        <v>0</v>
      </c>
      <c r="E96" s="157">
        <f>E89+E90-E92</f>
        <v>0</v>
      </c>
    </row>
    <row r="101" spans="1:9" ht="48" customHeight="1" x14ac:dyDescent="0.25">
      <c r="A101" s="969" t="s">
        <v>251</v>
      </c>
      <c r="B101" s="970"/>
      <c r="C101" s="970"/>
    </row>
    <row r="102" spans="1:9" x14ac:dyDescent="0.2">
      <c r="A102" s="992"/>
      <c r="B102" s="993"/>
      <c r="C102" s="993"/>
    </row>
    <row r="103" spans="1:9" x14ac:dyDescent="0.2">
      <c r="A103" s="162" t="s">
        <v>252</v>
      </c>
      <c r="B103" s="162" t="s">
        <v>3</v>
      </c>
      <c r="C103" s="162" t="s">
        <v>4</v>
      </c>
    </row>
    <row r="104" spans="1:9" x14ac:dyDescent="0.2">
      <c r="A104" s="163" t="s">
        <v>253</v>
      </c>
      <c r="B104" s="164"/>
      <c r="C104" s="164"/>
    </row>
    <row r="105" spans="1:9" x14ac:dyDescent="0.2">
      <c r="A105" s="165" t="s">
        <v>254</v>
      </c>
      <c r="B105" s="165"/>
      <c r="C105" s="165"/>
    </row>
    <row r="106" spans="1:9" x14ac:dyDescent="0.2">
      <c r="A106" s="166" t="s">
        <v>255</v>
      </c>
      <c r="B106" s="167"/>
      <c r="C106" s="168"/>
    </row>
    <row r="109" spans="1:9" ht="15" x14ac:dyDescent="0.25">
      <c r="A109" s="969" t="s">
        <v>256</v>
      </c>
      <c r="B109" s="970"/>
      <c r="C109" s="970"/>
      <c r="D109" s="971"/>
      <c r="E109" s="971"/>
      <c r="F109" s="971"/>
      <c r="G109" s="971"/>
    </row>
    <row r="110" spans="1:9" ht="13.5" thickBot="1" x14ac:dyDescent="0.25">
      <c r="A110" s="972"/>
      <c r="B110" s="973"/>
      <c r="C110" s="973"/>
    </row>
    <row r="111" spans="1:9" ht="13.5" customHeight="1" x14ac:dyDescent="0.2">
      <c r="A111" s="982"/>
      <c r="B111" s="984" t="s">
        <v>257</v>
      </c>
      <c r="C111" s="985"/>
      <c r="D111" s="985"/>
      <c r="E111" s="985"/>
      <c r="F111" s="986"/>
      <c r="G111" s="984" t="s">
        <v>258</v>
      </c>
      <c r="H111" s="985"/>
      <c r="I111" s="986"/>
    </row>
    <row r="112" spans="1:9" ht="38.25" x14ac:dyDescent="0.2">
      <c r="A112" s="983"/>
      <c r="B112" s="169" t="s">
        <v>259</v>
      </c>
      <c r="C112" s="170" t="s">
        <v>260</v>
      </c>
      <c r="D112" s="170" t="s">
        <v>261</v>
      </c>
      <c r="E112" s="170" t="s">
        <v>262</v>
      </c>
      <c r="F112" s="171" t="s">
        <v>263</v>
      </c>
      <c r="G112" s="172" t="s">
        <v>264</v>
      </c>
      <c r="H112" s="173" t="s">
        <v>265</v>
      </c>
      <c r="I112" s="174" t="s">
        <v>266</v>
      </c>
    </row>
    <row r="113" spans="1:9" x14ac:dyDescent="0.2">
      <c r="A113" s="175" t="s">
        <v>3</v>
      </c>
      <c r="B113" s="176"/>
      <c r="C113" s="177">
        <v>490239.3</v>
      </c>
      <c r="D113" s="177"/>
      <c r="E113" s="178">
        <v>2843313.73</v>
      </c>
      <c r="F113" s="179"/>
      <c r="G113" s="180"/>
      <c r="H113" s="177"/>
      <c r="I113" s="181"/>
    </row>
    <row r="114" spans="1:9" ht="36" x14ac:dyDescent="0.2">
      <c r="A114" s="182" t="s">
        <v>267</v>
      </c>
      <c r="B114" s="183"/>
      <c r="C114" s="184">
        <v>100879.1</v>
      </c>
      <c r="D114" s="185"/>
      <c r="E114" s="178">
        <v>214008.21</v>
      </c>
      <c r="F114" s="179"/>
      <c r="G114" s="180"/>
      <c r="H114" s="185"/>
      <c r="I114" s="186"/>
    </row>
    <row r="115" spans="1:9" ht="36.75" thickBot="1" x14ac:dyDescent="0.25">
      <c r="A115" s="187" t="s">
        <v>268</v>
      </c>
      <c r="B115" s="188"/>
      <c r="C115" s="189">
        <v>490239.3</v>
      </c>
      <c r="D115" s="190"/>
      <c r="E115" s="178"/>
      <c r="F115" s="179"/>
      <c r="G115" s="180"/>
      <c r="H115" s="190"/>
      <c r="I115" s="191"/>
    </row>
    <row r="116" spans="1:9" ht="13.5" thickBot="1" x14ac:dyDescent="0.25">
      <c r="A116" s="192" t="s">
        <v>4</v>
      </c>
      <c r="B116" s="193">
        <f t="shared" ref="B116:I116" si="10">B113+B114-B115</f>
        <v>0</v>
      </c>
      <c r="C116" s="194">
        <f t="shared" si="10"/>
        <v>100879.10000000003</v>
      </c>
      <c r="D116" s="194">
        <f t="shared" si="10"/>
        <v>0</v>
      </c>
      <c r="E116" s="195">
        <f t="shared" si="10"/>
        <v>3057321.94</v>
      </c>
      <c r="F116" s="196">
        <f t="shared" si="10"/>
        <v>0</v>
      </c>
      <c r="G116" s="197">
        <f t="shared" si="10"/>
        <v>0</v>
      </c>
      <c r="H116" s="198">
        <f t="shared" si="10"/>
        <v>0</v>
      </c>
      <c r="I116" s="199">
        <f t="shared" si="10"/>
        <v>0</v>
      </c>
    </row>
    <row r="119" spans="1:9" ht="15" x14ac:dyDescent="0.25">
      <c r="A119" s="969" t="s">
        <v>269</v>
      </c>
      <c r="B119" s="970"/>
      <c r="C119" s="970"/>
    </row>
    <row r="120" spans="1:9" ht="13.5" thickBot="1" x14ac:dyDescent="0.25">
      <c r="A120" s="972"/>
      <c r="B120" s="973"/>
      <c r="C120" s="973"/>
    </row>
    <row r="121" spans="1:9" x14ac:dyDescent="0.2">
      <c r="A121" s="200" t="s">
        <v>252</v>
      </c>
      <c r="B121" s="201" t="s">
        <v>3</v>
      </c>
      <c r="C121" s="202" t="s">
        <v>4</v>
      </c>
    </row>
    <row r="122" spans="1:9" ht="26.25" thickBot="1" x14ac:dyDescent="0.25">
      <c r="A122" s="203" t="s">
        <v>270</v>
      </c>
      <c r="B122" s="204">
        <v>12345498.550000001</v>
      </c>
      <c r="C122" s="205">
        <v>11879566.029999999</v>
      </c>
    </row>
    <row r="126" spans="1:9" ht="50.25" customHeight="1" x14ac:dyDescent="0.25">
      <c r="A126" s="969" t="s">
        <v>271</v>
      </c>
      <c r="B126" s="970"/>
      <c r="C126" s="970"/>
      <c r="D126" s="971"/>
    </row>
    <row r="127" spans="1:9" ht="13.5" thickBot="1" x14ac:dyDescent="0.25">
      <c r="A127" s="972"/>
      <c r="B127" s="973"/>
      <c r="C127" s="973"/>
    </row>
    <row r="128" spans="1:9" x14ac:dyDescent="0.2">
      <c r="A128" s="974" t="s">
        <v>232</v>
      </c>
      <c r="B128" s="975"/>
      <c r="C128" s="201" t="s">
        <v>3</v>
      </c>
      <c r="D128" s="202" t="s">
        <v>4</v>
      </c>
    </row>
    <row r="129" spans="1:9" ht="66" customHeight="1" x14ac:dyDescent="0.2">
      <c r="A129" s="976" t="s">
        <v>272</v>
      </c>
      <c r="B129" s="977"/>
      <c r="C129" s="164">
        <f>C131+SUM(C132:C135)</f>
        <v>0</v>
      </c>
      <c r="D129" s="206">
        <f>D131+SUM(D132:D135)</f>
        <v>0</v>
      </c>
    </row>
    <row r="130" spans="1:9" x14ac:dyDescent="0.2">
      <c r="A130" s="978" t="s">
        <v>254</v>
      </c>
      <c r="B130" s="979"/>
      <c r="C130" s="207"/>
      <c r="D130" s="208"/>
    </row>
    <row r="131" spans="1:9" x14ac:dyDescent="0.2">
      <c r="A131" s="980" t="s">
        <v>203</v>
      </c>
      <c r="B131" s="981"/>
      <c r="C131" s="209"/>
      <c r="D131" s="210"/>
    </row>
    <row r="132" spans="1:9" x14ac:dyDescent="0.2">
      <c r="A132" s="967" t="s">
        <v>205</v>
      </c>
      <c r="B132" s="968"/>
      <c r="C132" s="211"/>
      <c r="D132" s="212"/>
    </row>
    <row r="133" spans="1:9" x14ac:dyDescent="0.2">
      <c r="A133" s="967" t="s">
        <v>206</v>
      </c>
      <c r="B133" s="968"/>
      <c r="C133" s="211"/>
      <c r="D133" s="212"/>
    </row>
    <row r="134" spans="1:9" x14ac:dyDescent="0.2">
      <c r="A134" s="967" t="s">
        <v>207</v>
      </c>
      <c r="B134" s="968"/>
      <c r="C134" s="211"/>
      <c r="D134" s="212"/>
    </row>
    <row r="135" spans="1:9" x14ac:dyDescent="0.2">
      <c r="A135" s="967" t="s">
        <v>208</v>
      </c>
      <c r="B135" s="968"/>
      <c r="C135" s="211"/>
      <c r="D135" s="212"/>
    </row>
    <row r="138" spans="1:9" x14ac:dyDescent="0.25">
      <c r="A138" s="883" t="s">
        <v>273</v>
      </c>
      <c r="B138" s="934"/>
      <c r="C138" s="934"/>
      <c r="D138" s="934"/>
      <c r="E138" s="934"/>
      <c r="F138" s="934"/>
      <c r="G138" s="934"/>
      <c r="H138" s="934"/>
      <c r="I138" s="934"/>
    </row>
    <row r="139" spans="1:9" ht="16.5" thickBot="1" x14ac:dyDescent="0.3">
      <c r="A139" s="213"/>
      <c r="B139" s="214"/>
      <c r="C139" s="214"/>
      <c r="D139" s="214"/>
      <c r="E139" s="214" t="s">
        <v>274</v>
      </c>
      <c r="F139" s="215"/>
      <c r="G139" s="215"/>
      <c r="H139" s="215"/>
      <c r="I139" s="215"/>
    </row>
    <row r="140" spans="1:9" ht="89.25" customHeight="1" thickBot="1" x14ac:dyDescent="0.3">
      <c r="A140" s="836" t="s">
        <v>275</v>
      </c>
      <c r="B140" s="949"/>
      <c r="C140" s="216" t="s">
        <v>276</v>
      </c>
      <c r="D140" s="217" t="s">
        <v>277</v>
      </c>
      <c r="E140" s="216" t="s">
        <v>278</v>
      </c>
      <c r="F140" s="217" t="s">
        <v>279</v>
      </c>
      <c r="G140" s="216" t="s">
        <v>280</v>
      </c>
      <c r="H140" s="216" t="s">
        <v>281</v>
      </c>
      <c r="I140" s="218" t="s">
        <v>282</v>
      </c>
    </row>
    <row r="141" spans="1:9" x14ac:dyDescent="0.25">
      <c r="A141" s="219"/>
      <c r="B141" s="220" t="s">
        <v>3</v>
      </c>
      <c r="C141" s="221"/>
      <c r="D141" s="222"/>
      <c r="E141" s="223"/>
      <c r="F141" s="222"/>
      <c r="G141" s="223"/>
      <c r="H141" s="223"/>
      <c r="I141" s="224"/>
    </row>
    <row r="142" spans="1:9" x14ac:dyDescent="0.25">
      <c r="A142" s="225"/>
      <c r="B142" s="226" t="s">
        <v>283</v>
      </c>
      <c r="C142" s="227"/>
      <c r="D142" s="228"/>
      <c r="E142" s="229"/>
      <c r="F142" s="228"/>
      <c r="G142" s="229"/>
      <c r="H142" s="229"/>
      <c r="I142" s="230"/>
    </row>
    <row r="143" spans="1:9" x14ac:dyDescent="0.25">
      <c r="A143" s="180" t="s">
        <v>133</v>
      </c>
      <c r="B143" s="231"/>
      <c r="C143" s="232"/>
      <c r="D143" s="233"/>
      <c r="E143" s="234"/>
      <c r="F143" s="233"/>
      <c r="G143" s="234"/>
      <c r="H143" s="234"/>
      <c r="I143" s="179"/>
    </row>
    <row r="144" spans="1:9" x14ac:dyDescent="0.25">
      <c r="A144" s="180" t="s">
        <v>177</v>
      </c>
      <c r="B144" s="231"/>
      <c r="C144" s="232"/>
      <c r="D144" s="233"/>
      <c r="E144" s="234"/>
      <c r="F144" s="233"/>
      <c r="G144" s="234"/>
      <c r="H144" s="234"/>
      <c r="I144" s="179"/>
    </row>
    <row r="145" spans="1:9" ht="13.5" thickBot="1" x14ac:dyDescent="0.3">
      <c r="A145" s="235" t="s">
        <v>284</v>
      </c>
      <c r="B145" s="236"/>
      <c r="C145" s="237"/>
      <c r="D145" s="238"/>
      <c r="E145" s="239"/>
      <c r="F145" s="238"/>
      <c r="G145" s="239"/>
      <c r="H145" s="239"/>
      <c r="I145" s="240"/>
    </row>
    <row r="146" spans="1:9" ht="13.5" thickBot="1" x14ac:dyDescent="0.3">
      <c r="A146" s="241"/>
      <c r="B146" s="242" t="s">
        <v>285</v>
      </c>
      <c r="C146" s="243"/>
      <c r="D146" s="243"/>
      <c r="E146" s="243">
        <f>SUM(E143:E145)</f>
        <v>0</v>
      </c>
      <c r="F146" s="243">
        <f>SUM(F143:F145)</f>
        <v>0</v>
      </c>
      <c r="G146" s="243">
        <f>SUM(G143:G145)</f>
        <v>0</v>
      </c>
      <c r="H146" s="243"/>
      <c r="I146" s="243"/>
    </row>
    <row r="147" spans="1:9" ht="87.75" customHeight="1" thickBot="1" x14ac:dyDescent="0.3">
      <c r="A147" s="836" t="s">
        <v>275</v>
      </c>
      <c r="B147" s="837"/>
      <c r="C147" s="216" t="s">
        <v>276</v>
      </c>
      <c r="D147" s="217" t="s">
        <v>277</v>
      </c>
      <c r="E147" s="216" t="s">
        <v>278</v>
      </c>
      <c r="F147" s="217" t="s">
        <v>279</v>
      </c>
      <c r="G147" s="216" t="s">
        <v>280</v>
      </c>
      <c r="H147" s="216" t="s">
        <v>281</v>
      </c>
      <c r="I147" s="218" t="s">
        <v>282</v>
      </c>
    </row>
    <row r="148" spans="1:9" ht="13.5" thickBot="1" x14ac:dyDescent="0.3">
      <c r="A148" s="244"/>
      <c r="B148" s="245" t="s">
        <v>4</v>
      </c>
      <c r="C148" s="246"/>
      <c r="D148" s="247"/>
      <c r="E148" s="248"/>
      <c r="F148" s="247"/>
      <c r="G148" s="248"/>
      <c r="H148" s="248"/>
      <c r="I148" s="249"/>
    </row>
    <row r="149" spans="1:9" x14ac:dyDescent="0.25">
      <c r="A149" s="225"/>
      <c r="B149" s="226" t="s">
        <v>283</v>
      </c>
      <c r="C149" s="227"/>
      <c r="D149" s="228"/>
      <c r="E149" s="229"/>
      <c r="F149" s="228"/>
      <c r="G149" s="229"/>
      <c r="H149" s="229"/>
      <c r="I149" s="230"/>
    </row>
    <row r="150" spans="1:9" x14ac:dyDescent="0.25">
      <c r="A150" s="180" t="s">
        <v>133</v>
      </c>
      <c r="B150" s="231"/>
      <c r="C150" s="232"/>
      <c r="D150" s="233"/>
      <c r="E150" s="234"/>
      <c r="F150" s="233"/>
      <c r="G150" s="234"/>
      <c r="H150" s="234"/>
      <c r="I150" s="179"/>
    </row>
    <row r="151" spans="1:9" x14ac:dyDescent="0.25">
      <c r="A151" s="180" t="s">
        <v>177</v>
      </c>
      <c r="B151" s="231"/>
      <c r="C151" s="232"/>
      <c r="D151" s="233"/>
      <c r="E151" s="234"/>
      <c r="F151" s="233"/>
      <c r="G151" s="234"/>
      <c r="H151" s="234"/>
      <c r="I151" s="179"/>
    </row>
    <row r="152" spans="1:9" ht="13.5" thickBot="1" x14ac:dyDescent="0.3">
      <c r="A152" s="235" t="s">
        <v>284</v>
      </c>
      <c r="B152" s="236"/>
      <c r="C152" s="237"/>
      <c r="D152" s="238"/>
      <c r="E152" s="239"/>
      <c r="F152" s="238"/>
      <c r="G152" s="239"/>
      <c r="H152" s="239"/>
      <c r="I152" s="240"/>
    </row>
    <row r="153" spans="1:9" ht="13.5" thickBot="1" x14ac:dyDescent="0.3">
      <c r="A153" s="250"/>
      <c r="B153" s="242" t="s">
        <v>285</v>
      </c>
      <c r="C153" s="243"/>
      <c r="D153" s="251"/>
      <c r="E153" s="243">
        <f>SUM(E150:E152)</f>
        <v>0</v>
      </c>
      <c r="F153" s="243">
        <f>SUM(F150:F152)</f>
        <v>0</v>
      </c>
      <c r="G153" s="243">
        <f>SUM(G150:G152)</f>
        <v>0</v>
      </c>
      <c r="H153" s="243"/>
      <c r="I153" s="252"/>
    </row>
    <row r="156" spans="1:9" ht="15" x14ac:dyDescent="0.25">
      <c r="A156" s="909" t="s">
        <v>286</v>
      </c>
      <c r="B156" s="959"/>
      <c r="C156" s="959"/>
      <c r="D156" s="959"/>
      <c r="E156" s="959"/>
      <c r="F156" s="959"/>
      <c r="G156" s="959"/>
      <c r="H156" s="959"/>
      <c r="I156" s="959"/>
    </row>
    <row r="157" spans="1:9" ht="13.5" thickBot="1" x14ac:dyDescent="0.3">
      <c r="A157" s="253"/>
      <c r="B157" s="254"/>
      <c r="C157" s="254"/>
      <c r="D157" s="254"/>
      <c r="E157" s="253"/>
      <c r="F157" s="253"/>
      <c r="G157" s="253"/>
      <c r="H157" s="253"/>
      <c r="I157" s="253"/>
    </row>
    <row r="158" spans="1:9" ht="13.5" thickBot="1" x14ac:dyDescent="0.3">
      <c r="A158" s="960" t="s">
        <v>287</v>
      </c>
      <c r="B158" s="961"/>
      <c r="C158" s="961"/>
      <c r="D158" s="962"/>
      <c r="E158" s="875" t="s">
        <v>3</v>
      </c>
      <c r="F158" s="702" t="s">
        <v>288</v>
      </c>
      <c r="G158" s="703"/>
      <c r="H158" s="704"/>
      <c r="I158" s="875" t="s">
        <v>4</v>
      </c>
    </row>
    <row r="159" spans="1:9" ht="13.5" thickBot="1" x14ac:dyDescent="0.3">
      <c r="A159" s="963"/>
      <c r="B159" s="964"/>
      <c r="C159" s="964"/>
      <c r="D159" s="965"/>
      <c r="E159" s="876"/>
      <c r="F159" s="255" t="s">
        <v>224</v>
      </c>
      <c r="G159" s="256" t="s">
        <v>289</v>
      </c>
      <c r="H159" s="255" t="s">
        <v>290</v>
      </c>
      <c r="I159" s="966"/>
    </row>
    <row r="160" spans="1:9" x14ac:dyDescent="0.25">
      <c r="A160" s="257">
        <v>1</v>
      </c>
      <c r="B160" s="902" t="s">
        <v>261</v>
      </c>
      <c r="C160" s="950"/>
      <c r="D160" s="903"/>
      <c r="E160" s="258"/>
      <c r="F160" s="259"/>
      <c r="G160" s="259"/>
      <c r="H160" s="259"/>
      <c r="I160" s="260">
        <f>E160+F160-G160-H160</f>
        <v>0</v>
      </c>
    </row>
    <row r="161" spans="1:9" x14ac:dyDescent="0.25">
      <c r="A161" s="261"/>
      <c r="B161" s="770" t="s">
        <v>291</v>
      </c>
      <c r="C161" s="951"/>
      <c r="D161" s="952"/>
      <c r="E161" s="262"/>
      <c r="F161" s="263"/>
      <c r="G161" s="263"/>
      <c r="H161" s="263"/>
      <c r="I161" s="264">
        <f>E161+F161-G161-H161</f>
        <v>0</v>
      </c>
    </row>
    <row r="162" spans="1:9" x14ac:dyDescent="0.25">
      <c r="A162" s="265" t="s">
        <v>292</v>
      </c>
      <c r="B162" s="953" t="s">
        <v>293</v>
      </c>
      <c r="C162" s="954"/>
      <c r="D162" s="955"/>
      <c r="E162" s="266">
        <f>7917289.77+53179417.73</f>
        <v>61096707.5</v>
      </c>
      <c r="F162" s="267">
        <f>714288.87+44584209.93</f>
        <v>45298498.799999997</v>
      </c>
      <c r="G162" s="267">
        <v>8127.6</v>
      </c>
      <c r="H162" s="267">
        <f>7917289.77+53317781</f>
        <v>61235070.769999996</v>
      </c>
      <c r="I162" s="268">
        <f>E162+F162-G162-H162</f>
        <v>45152007.930000007</v>
      </c>
    </row>
    <row r="163" spans="1:9" x14ac:dyDescent="0.25">
      <c r="A163" s="265"/>
      <c r="B163" s="770" t="s">
        <v>291</v>
      </c>
      <c r="C163" s="951"/>
      <c r="D163" s="952"/>
      <c r="E163" s="269"/>
      <c r="F163" s="267"/>
      <c r="G163" s="267"/>
      <c r="H163" s="267"/>
      <c r="I163" s="267">
        <f>E163+F163-G163-H163</f>
        <v>0</v>
      </c>
    </row>
    <row r="164" spans="1:9" ht="13.5" thickBot="1" x14ac:dyDescent="0.3">
      <c r="A164" s="270" t="s">
        <v>294</v>
      </c>
      <c r="B164" s="953" t="s">
        <v>295</v>
      </c>
      <c r="C164" s="954"/>
      <c r="D164" s="955"/>
      <c r="E164" s="266">
        <v>11943126.92</v>
      </c>
      <c r="F164" s="267">
        <v>22452239.98</v>
      </c>
      <c r="G164" s="267">
        <v>582517.93999999994</v>
      </c>
      <c r="H164" s="267">
        <v>16539043.43</v>
      </c>
      <c r="I164" s="263">
        <f>E164+F164-G164-H164</f>
        <v>17273805.530000001</v>
      </c>
    </row>
    <row r="165" spans="1:9" ht="13.5" thickBot="1" x14ac:dyDescent="0.3">
      <c r="A165" s="956" t="s">
        <v>296</v>
      </c>
      <c r="B165" s="957"/>
      <c r="C165" s="957"/>
      <c r="D165" s="958"/>
      <c r="E165" s="271">
        <f>E160+E162+E164</f>
        <v>73039834.420000002</v>
      </c>
      <c r="F165" s="271">
        <f>F160+F162+F164</f>
        <v>67750738.780000001</v>
      </c>
      <c r="G165" s="271">
        <f>G160+G162+G164</f>
        <v>590645.53999999992</v>
      </c>
      <c r="H165" s="271">
        <f>H160+H162+H164</f>
        <v>77774114.199999988</v>
      </c>
      <c r="I165" s="272">
        <f>I160+I162+I164</f>
        <v>62425813.460000008</v>
      </c>
    </row>
    <row r="166" spans="1:9" x14ac:dyDescent="0.2">
      <c r="A166" s="128"/>
      <c r="B166" s="128"/>
      <c r="C166" s="128"/>
      <c r="D166" s="128"/>
      <c r="E166" s="128"/>
      <c r="F166" s="128"/>
      <c r="G166" s="128"/>
      <c r="H166" s="128"/>
      <c r="I166" s="128"/>
    </row>
    <row r="167" spans="1:9" x14ac:dyDescent="0.2">
      <c r="A167" s="273" t="s">
        <v>297</v>
      </c>
      <c r="B167" s="128"/>
      <c r="C167" s="128"/>
      <c r="D167" s="128"/>
      <c r="E167" s="128"/>
      <c r="F167" s="128"/>
      <c r="G167" s="128"/>
      <c r="H167" s="128"/>
      <c r="I167" s="128"/>
    </row>
    <row r="168" spans="1:9" x14ac:dyDescent="0.2">
      <c r="A168" s="273" t="s">
        <v>298</v>
      </c>
      <c r="B168" s="128"/>
      <c r="C168" s="128"/>
      <c r="D168" s="128"/>
      <c r="E168" s="128"/>
      <c r="F168" s="128"/>
      <c r="G168" s="128"/>
      <c r="H168" s="128"/>
      <c r="I168" s="128"/>
    </row>
    <row r="171" spans="1:9" ht="15" x14ac:dyDescent="0.25">
      <c r="A171" s="701" t="s">
        <v>299</v>
      </c>
      <c r="B171" s="701"/>
      <c r="C171" s="701"/>
      <c r="D171" s="701"/>
      <c r="E171" s="701"/>
      <c r="F171" s="701"/>
      <c r="G171" s="701"/>
    </row>
    <row r="172" spans="1:9" ht="13.5" thickBot="1" x14ac:dyDescent="0.3">
      <c r="A172" s="274"/>
      <c r="B172" s="275"/>
      <c r="C172" s="276"/>
      <c r="D172" s="276"/>
      <c r="E172" s="276"/>
      <c r="F172" s="276"/>
      <c r="G172" s="276"/>
    </row>
    <row r="173" spans="1:9" ht="13.5" thickBot="1" x14ac:dyDescent="0.3">
      <c r="A173" s="877" t="s">
        <v>300</v>
      </c>
      <c r="B173" s="949"/>
      <c r="C173" s="277" t="s">
        <v>301</v>
      </c>
      <c r="D173" s="278" t="s">
        <v>302</v>
      </c>
      <c r="E173" s="279" t="s">
        <v>303</v>
      </c>
      <c r="F173" s="278" t="s">
        <v>304</v>
      </c>
      <c r="G173" s="280" t="s">
        <v>305</v>
      </c>
    </row>
    <row r="174" spans="1:9" ht="26.25" customHeight="1" x14ac:dyDescent="0.25">
      <c r="A174" s="752" t="s">
        <v>306</v>
      </c>
      <c r="B174" s="918"/>
      <c r="C174" s="281"/>
      <c r="D174" s="281"/>
      <c r="E174" s="281"/>
      <c r="F174" s="281"/>
      <c r="G174" s="282">
        <f>C174+D174-E174-F174</f>
        <v>0</v>
      </c>
    </row>
    <row r="175" spans="1:9" ht="25.5" customHeight="1" x14ac:dyDescent="0.25">
      <c r="A175" s="755" t="s">
        <v>307</v>
      </c>
      <c r="B175" s="912"/>
      <c r="C175" s="283"/>
      <c r="D175" s="283"/>
      <c r="E175" s="283"/>
      <c r="F175" s="283"/>
      <c r="G175" s="284">
        <f t="shared" ref="G175:G182" si="11">C175+D175-E175-F175</f>
        <v>0</v>
      </c>
    </row>
    <row r="176" spans="1:9" x14ac:dyDescent="0.25">
      <c r="A176" s="755" t="s">
        <v>308</v>
      </c>
      <c r="B176" s="912"/>
      <c r="C176" s="283"/>
      <c r="D176" s="283"/>
      <c r="E176" s="283"/>
      <c r="F176" s="283"/>
      <c r="G176" s="284">
        <f t="shared" si="11"/>
        <v>0</v>
      </c>
    </row>
    <row r="177" spans="1:7" x14ac:dyDescent="0.25">
      <c r="A177" s="755" t="s">
        <v>309</v>
      </c>
      <c r="B177" s="912"/>
      <c r="C177" s="283"/>
      <c r="D177" s="283"/>
      <c r="E177" s="283"/>
      <c r="F177" s="283"/>
      <c r="G177" s="284">
        <f t="shared" si="11"/>
        <v>0</v>
      </c>
    </row>
    <row r="178" spans="1:7" ht="38.25" customHeight="1" x14ac:dyDescent="0.25">
      <c r="A178" s="755" t="s">
        <v>310</v>
      </c>
      <c r="B178" s="912"/>
      <c r="C178" s="283"/>
      <c r="D178" s="283"/>
      <c r="E178" s="283"/>
      <c r="F178" s="283"/>
      <c r="G178" s="284">
        <f t="shared" si="11"/>
        <v>0</v>
      </c>
    </row>
    <row r="179" spans="1:7" ht="25.5" customHeight="1" x14ac:dyDescent="0.25">
      <c r="A179" s="755" t="s">
        <v>311</v>
      </c>
      <c r="B179" s="912"/>
      <c r="C179" s="283">
        <v>15351915.5</v>
      </c>
      <c r="D179" s="283">
        <v>33705391.299999997</v>
      </c>
      <c r="E179" s="283">
        <v>2175361</v>
      </c>
      <c r="F179" s="283">
        <v>13176554.5</v>
      </c>
      <c r="G179" s="284">
        <f t="shared" si="11"/>
        <v>33705391.299999997</v>
      </c>
    </row>
    <row r="180" spans="1:7" x14ac:dyDescent="0.25">
      <c r="A180" s="755" t="s">
        <v>312</v>
      </c>
      <c r="B180" s="912"/>
      <c r="C180" s="283"/>
      <c r="D180" s="283"/>
      <c r="E180" s="283"/>
      <c r="F180" s="283"/>
      <c r="G180" s="284">
        <f t="shared" si="11"/>
        <v>0</v>
      </c>
    </row>
    <row r="181" spans="1:7" ht="24.75" customHeight="1" x14ac:dyDescent="0.25">
      <c r="A181" s="755" t="s">
        <v>313</v>
      </c>
      <c r="B181" s="912"/>
      <c r="C181" s="283"/>
      <c r="D181" s="283"/>
      <c r="E181" s="283"/>
      <c r="F181" s="283"/>
      <c r="G181" s="284">
        <f t="shared" si="11"/>
        <v>0</v>
      </c>
    </row>
    <row r="182" spans="1:7" ht="27.75" customHeight="1" thickBot="1" x14ac:dyDescent="0.3">
      <c r="A182" s="947" t="s">
        <v>314</v>
      </c>
      <c r="B182" s="915"/>
      <c r="C182" s="285">
        <v>151946.71</v>
      </c>
      <c r="D182" s="285">
        <v>161592.71</v>
      </c>
      <c r="E182" s="285"/>
      <c r="F182" s="285">
        <v>151946.71</v>
      </c>
      <c r="G182" s="286">
        <f t="shared" si="11"/>
        <v>161592.71</v>
      </c>
    </row>
    <row r="183" spans="1:7" x14ac:dyDescent="0.25">
      <c r="A183" s="948" t="s">
        <v>315</v>
      </c>
      <c r="B183" s="918"/>
      <c r="C183" s="287">
        <f>SUM(C184:C203)</f>
        <v>44427922.920000002</v>
      </c>
      <c r="D183" s="287">
        <f>SUM(D184:D203)</f>
        <v>30276278.559999999</v>
      </c>
      <c r="E183" s="287">
        <f>SUM(E184:E203)</f>
        <v>703147.54</v>
      </c>
      <c r="F183" s="287">
        <f>SUM(F184:F203)</f>
        <v>43724775.379999995</v>
      </c>
      <c r="G183" s="288">
        <f>SUM(G184:G203)</f>
        <v>30276278.560000002</v>
      </c>
    </row>
    <row r="184" spans="1:7" x14ac:dyDescent="0.25">
      <c r="A184" s="919" t="s">
        <v>316</v>
      </c>
      <c r="B184" s="912"/>
      <c r="C184" s="289">
        <v>3734409.9</v>
      </c>
      <c r="D184" s="289">
        <v>3456605.5</v>
      </c>
      <c r="E184" s="290">
        <v>511693.4</v>
      </c>
      <c r="F184" s="290">
        <v>3222716.5</v>
      </c>
      <c r="G184" s="284">
        <f t="shared" ref="G184:G203" si="12">C184+D184-E184-F184</f>
        <v>3456605.5</v>
      </c>
    </row>
    <row r="185" spans="1:7" x14ac:dyDescent="0.25">
      <c r="A185" s="919" t="s">
        <v>317</v>
      </c>
      <c r="B185" s="912"/>
      <c r="C185" s="289"/>
      <c r="D185" s="289"/>
      <c r="E185" s="290"/>
      <c r="F185" s="290"/>
      <c r="G185" s="284">
        <f t="shared" si="12"/>
        <v>0</v>
      </c>
    </row>
    <row r="186" spans="1:7" ht="13.5" customHeight="1" x14ac:dyDescent="0.25">
      <c r="A186" s="919" t="s">
        <v>318</v>
      </c>
      <c r="B186" s="912"/>
      <c r="C186" s="289">
        <v>104610.19</v>
      </c>
      <c r="D186" s="289">
        <v>85466.74</v>
      </c>
      <c r="E186" s="290"/>
      <c r="F186" s="290">
        <v>104610.19</v>
      </c>
      <c r="G186" s="284">
        <f t="shared" si="12"/>
        <v>85466.739999999991</v>
      </c>
    </row>
    <row r="187" spans="1:7" x14ac:dyDescent="0.25">
      <c r="A187" s="911" t="s">
        <v>319</v>
      </c>
      <c r="B187" s="912"/>
      <c r="C187" s="289"/>
      <c r="D187" s="289"/>
      <c r="E187" s="290"/>
      <c r="F187" s="290"/>
      <c r="G187" s="284">
        <f t="shared" si="12"/>
        <v>0</v>
      </c>
    </row>
    <row r="188" spans="1:7" x14ac:dyDescent="0.25">
      <c r="A188" s="678" t="s">
        <v>320</v>
      </c>
      <c r="B188" s="912"/>
      <c r="C188" s="289">
        <v>16000</v>
      </c>
      <c r="D188" s="289"/>
      <c r="E188" s="290"/>
      <c r="F188" s="290">
        <v>16000</v>
      </c>
      <c r="G188" s="284">
        <f t="shared" si="12"/>
        <v>0</v>
      </c>
    </row>
    <row r="189" spans="1:7" x14ac:dyDescent="0.25">
      <c r="A189" s="678" t="s">
        <v>321</v>
      </c>
      <c r="B189" s="912"/>
      <c r="C189" s="289"/>
      <c r="D189" s="289"/>
      <c r="E189" s="290"/>
      <c r="F189" s="290"/>
      <c r="G189" s="284">
        <f t="shared" si="12"/>
        <v>0</v>
      </c>
    </row>
    <row r="190" spans="1:7" x14ac:dyDescent="0.25">
      <c r="A190" s="678" t="s">
        <v>322</v>
      </c>
      <c r="B190" s="912"/>
      <c r="C190" s="289"/>
      <c r="D190" s="289"/>
      <c r="E190" s="290"/>
      <c r="F190" s="290"/>
      <c r="G190" s="284">
        <f t="shared" si="12"/>
        <v>0</v>
      </c>
    </row>
    <row r="191" spans="1:7" x14ac:dyDescent="0.25">
      <c r="A191" s="678" t="s">
        <v>323</v>
      </c>
      <c r="B191" s="912"/>
      <c r="C191" s="289"/>
      <c r="D191" s="289"/>
      <c r="E191" s="290"/>
      <c r="F191" s="290"/>
      <c r="G191" s="284">
        <f t="shared" si="12"/>
        <v>0</v>
      </c>
    </row>
    <row r="192" spans="1:7" x14ac:dyDescent="0.25">
      <c r="A192" s="678" t="s">
        <v>324</v>
      </c>
      <c r="B192" s="912"/>
      <c r="C192" s="289"/>
      <c r="D192" s="289"/>
      <c r="E192" s="290"/>
      <c r="F192" s="290"/>
      <c r="G192" s="284">
        <f t="shared" si="12"/>
        <v>0</v>
      </c>
    </row>
    <row r="193" spans="1:7" x14ac:dyDescent="0.25">
      <c r="A193" s="678" t="s">
        <v>325</v>
      </c>
      <c r="B193" s="912"/>
      <c r="C193" s="289"/>
      <c r="D193" s="289"/>
      <c r="E193" s="290"/>
      <c r="F193" s="290"/>
      <c r="G193" s="284">
        <f t="shared" si="12"/>
        <v>0</v>
      </c>
    </row>
    <row r="194" spans="1:7" x14ac:dyDescent="0.25">
      <c r="A194" s="678" t="s">
        <v>326</v>
      </c>
      <c r="B194" s="912"/>
      <c r="C194" s="289">
        <v>10528973</v>
      </c>
      <c r="D194" s="289"/>
      <c r="E194" s="290"/>
      <c r="F194" s="290">
        <v>10528973</v>
      </c>
      <c r="G194" s="284">
        <f t="shared" si="12"/>
        <v>0</v>
      </c>
    </row>
    <row r="195" spans="1:7" x14ac:dyDescent="0.25">
      <c r="A195" s="678" t="s">
        <v>327</v>
      </c>
      <c r="B195" s="912"/>
      <c r="C195" s="289"/>
      <c r="D195" s="289"/>
      <c r="E195" s="290"/>
      <c r="F195" s="290"/>
      <c r="G195" s="284">
        <f t="shared" si="12"/>
        <v>0</v>
      </c>
    </row>
    <row r="196" spans="1:7" x14ac:dyDescent="0.25">
      <c r="A196" s="678" t="s">
        <v>328</v>
      </c>
      <c r="B196" s="912"/>
      <c r="C196" s="289">
        <v>1176435.76</v>
      </c>
      <c r="D196" s="289">
        <v>737954.24</v>
      </c>
      <c r="E196" s="290">
        <v>189738.66</v>
      </c>
      <c r="F196" s="290">
        <v>986697.1</v>
      </c>
      <c r="G196" s="284">
        <f t="shared" si="12"/>
        <v>737954.24000000011</v>
      </c>
    </row>
    <row r="197" spans="1:7" x14ac:dyDescent="0.25">
      <c r="A197" s="913" t="s">
        <v>329</v>
      </c>
      <c r="B197" s="912"/>
      <c r="C197" s="289"/>
      <c r="D197" s="289"/>
      <c r="E197" s="290"/>
      <c r="F197" s="290"/>
      <c r="G197" s="284">
        <f>C197+D197-E197-F197</f>
        <v>0</v>
      </c>
    </row>
    <row r="198" spans="1:7" x14ac:dyDescent="0.25">
      <c r="A198" s="913" t="s">
        <v>330</v>
      </c>
      <c r="B198" s="912"/>
      <c r="C198" s="289"/>
      <c r="D198" s="289"/>
      <c r="E198" s="290"/>
      <c r="F198" s="290"/>
      <c r="G198" s="284">
        <f>C198+D198-E198-F198</f>
        <v>0</v>
      </c>
    </row>
    <row r="199" spans="1:7" x14ac:dyDescent="0.25">
      <c r="A199" s="911" t="s">
        <v>331</v>
      </c>
      <c r="B199" s="912"/>
      <c r="C199" s="289"/>
      <c r="D199" s="289"/>
      <c r="E199" s="290"/>
      <c r="F199" s="290"/>
      <c r="G199" s="284">
        <f t="shared" si="12"/>
        <v>0</v>
      </c>
    </row>
    <row r="200" spans="1:7" x14ac:dyDescent="0.25">
      <c r="A200" s="911" t="s">
        <v>332</v>
      </c>
      <c r="B200" s="912"/>
      <c r="C200" s="289"/>
      <c r="D200" s="289"/>
      <c r="E200" s="290"/>
      <c r="F200" s="290"/>
      <c r="G200" s="284">
        <f t="shared" si="12"/>
        <v>0</v>
      </c>
    </row>
    <row r="201" spans="1:7" x14ac:dyDescent="0.25">
      <c r="A201" s="913" t="s">
        <v>333</v>
      </c>
      <c r="B201" s="912"/>
      <c r="C201" s="289"/>
      <c r="D201" s="289"/>
      <c r="E201" s="290"/>
      <c r="F201" s="290"/>
      <c r="G201" s="284">
        <f t="shared" si="12"/>
        <v>0</v>
      </c>
    </row>
    <row r="202" spans="1:7" x14ac:dyDescent="0.25">
      <c r="A202" s="913" t="s">
        <v>334</v>
      </c>
      <c r="B202" s="912"/>
      <c r="C202" s="289"/>
      <c r="D202" s="289"/>
      <c r="E202" s="290"/>
      <c r="F202" s="290"/>
      <c r="G202" s="284">
        <f t="shared" si="12"/>
        <v>0</v>
      </c>
    </row>
    <row r="203" spans="1:7" ht="13.5" thickBot="1" x14ac:dyDescent="0.3">
      <c r="A203" s="914" t="s">
        <v>335</v>
      </c>
      <c r="B203" s="915"/>
      <c r="C203" s="291">
        <v>28867494.07</v>
      </c>
      <c r="D203" s="291">
        <v>25996252.079999998</v>
      </c>
      <c r="E203" s="290">
        <v>1715.48</v>
      </c>
      <c r="F203" s="290">
        <v>28865778.59</v>
      </c>
      <c r="G203" s="284">
        <f t="shared" si="12"/>
        <v>25996252.080000002</v>
      </c>
    </row>
    <row r="204" spans="1:7" ht="13.5" thickBot="1" x14ac:dyDescent="0.3">
      <c r="A204" s="910" t="s">
        <v>336</v>
      </c>
      <c r="B204" s="946"/>
      <c r="C204" s="292">
        <f>SUM(C174:C183)</f>
        <v>59931785.130000003</v>
      </c>
      <c r="D204" s="292">
        <f>SUM(D174:D183)</f>
        <v>64143262.569999993</v>
      </c>
      <c r="E204" s="292">
        <f>SUM(E174:E183)</f>
        <v>2878508.54</v>
      </c>
      <c r="F204" s="292">
        <f>SUM(F174:F183)</f>
        <v>57053276.589999996</v>
      </c>
      <c r="G204" s="293">
        <f>SUM(G174:G183)</f>
        <v>64143262.57</v>
      </c>
    </row>
    <row r="205" spans="1:7" x14ac:dyDescent="0.2">
      <c r="A205" s="128"/>
      <c r="B205" s="128"/>
      <c r="C205" s="128"/>
      <c r="D205" s="128"/>
      <c r="E205" s="128"/>
      <c r="F205" s="128"/>
      <c r="G205" s="128"/>
    </row>
    <row r="206" spans="1:7" x14ac:dyDescent="0.25">
      <c r="A206" s="294"/>
      <c r="B206" s="294"/>
      <c r="C206" s="294"/>
      <c r="D206" s="294"/>
      <c r="E206" s="294"/>
      <c r="F206" s="294"/>
      <c r="G206" s="294"/>
    </row>
    <row r="207" spans="1:7" ht="15" x14ac:dyDescent="0.25">
      <c r="A207" s="883" t="s">
        <v>337</v>
      </c>
      <c r="B207" s="883"/>
      <c r="C207" s="883"/>
    </row>
    <row r="208" spans="1:7" ht="15" x14ac:dyDescent="0.25">
      <c r="A208" s="295"/>
      <c r="B208" s="295"/>
      <c r="C208" s="295"/>
    </row>
    <row r="209" spans="1:4" ht="19.5" thickBot="1" x14ac:dyDescent="0.3">
      <c r="A209" s="296"/>
      <c r="B209" s="296"/>
      <c r="C209" s="296"/>
    </row>
    <row r="210" spans="1:4" ht="13.5" thickBot="1" x14ac:dyDescent="0.3">
      <c r="A210" s="910" t="s">
        <v>232</v>
      </c>
      <c r="B210" s="941"/>
      <c r="C210" s="278" t="s">
        <v>3</v>
      </c>
      <c r="D210" s="297" t="s">
        <v>4</v>
      </c>
    </row>
    <row r="211" spans="1:4" ht="13.5" thickBot="1" x14ac:dyDescent="0.3">
      <c r="A211" s="910" t="s">
        <v>338</v>
      </c>
      <c r="B211" s="941"/>
      <c r="C211" s="278"/>
      <c r="D211" s="297"/>
    </row>
    <row r="212" spans="1:4" x14ac:dyDescent="0.25">
      <c r="A212" s="942" t="s">
        <v>339</v>
      </c>
      <c r="B212" s="943"/>
      <c r="C212" s="298"/>
      <c r="D212" s="299"/>
    </row>
    <row r="213" spans="1:4" x14ac:dyDescent="0.25">
      <c r="A213" s="944" t="s">
        <v>340</v>
      </c>
      <c r="B213" s="945"/>
      <c r="C213" s="300"/>
      <c r="D213" s="301"/>
    </row>
    <row r="214" spans="1:4" ht="13.5" thickBot="1" x14ac:dyDescent="0.3">
      <c r="A214" s="939" t="s">
        <v>341</v>
      </c>
      <c r="B214" s="940"/>
      <c r="C214" s="300"/>
      <c r="D214" s="301"/>
    </row>
    <row r="215" spans="1:4" ht="26.25" customHeight="1" thickBot="1" x14ac:dyDescent="0.3">
      <c r="A215" s="910" t="s">
        <v>342</v>
      </c>
      <c r="B215" s="941"/>
      <c r="C215" s="302">
        <f>SUM(C216:C218)</f>
        <v>0</v>
      </c>
      <c r="D215" s="303">
        <f>SUM(D216:D218)</f>
        <v>0</v>
      </c>
    </row>
    <row r="216" spans="1:4" ht="25.5" customHeight="1" x14ac:dyDescent="0.25">
      <c r="A216" s="942" t="s">
        <v>339</v>
      </c>
      <c r="B216" s="943"/>
      <c r="C216" s="298"/>
      <c r="D216" s="299"/>
    </row>
    <row r="217" spans="1:4" x14ac:dyDescent="0.25">
      <c r="A217" s="944" t="s">
        <v>340</v>
      </c>
      <c r="B217" s="945"/>
      <c r="C217" s="300"/>
      <c r="D217" s="301"/>
    </row>
    <row r="218" spans="1:4" ht="13.5" thickBot="1" x14ac:dyDescent="0.3">
      <c r="A218" s="939" t="s">
        <v>341</v>
      </c>
      <c r="B218" s="940"/>
      <c r="C218" s="300"/>
      <c r="D218" s="301"/>
    </row>
    <row r="219" spans="1:4" ht="26.25" customHeight="1" thickBot="1" x14ac:dyDescent="0.3">
      <c r="A219" s="910" t="s">
        <v>343</v>
      </c>
      <c r="B219" s="941"/>
      <c r="C219" s="302">
        <f>SUM(C220:C222)</f>
        <v>0</v>
      </c>
      <c r="D219" s="304">
        <f>SUM(D220:D222)</f>
        <v>26176.5</v>
      </c>
    </row>
    <row r="220" spans="1:4" ht="25.5" customHeight="1" x14ac:dyDescent="0.25">
      <c r="A220" s="942" t="s">
        <v>339</v>
      </c>
      <c r="B220" s="943"/>
      <c r="C220" s="298">
        <v>0</v>
      </c>
      <c r="D220" s="299">
        <v>2101.9499999999998</v>
      </c>
    </row>
    <row r="221" spans="1:4" x14ac:dyDescent="0.25">
      <c r="A221" s="944" t="s">
        <v>340</v>
      </c>
      <c r="B221" s="945"/>
      <c r="C221" s="300">
        <v>0</v>
      </c>
      <c r="D221" s="301">
        <v>2080.3000000000002</v>
      </c>
    </row>
    <row r="222" spans="1:4" ht="13.5" thickBot="1" x14ac:dyDescent="0.3">
      <c r="A222" s="939" t="s">
        <v>341</v>
      </c>
      <c r="B222" s="940"/>
      <c r="C222" s="300">
        <v>0</v>
      </c>
      <c r="D222" s="301">
        <v>21994.25</v>
      </c>
    </row>
    <row r="223" spans="1:4" ht="13.5" thickBot="1" x14ac:dyDescent="0.3">
      <c r="A223" s="910" t="s">
        <v>344</v>
      </c>
      <c r="B223" s="941"/>
      <c r="C223" s="305">
        <f>C215+C219</f>
        <v>0</v>
      </c>
      <c r="D223" s="304">
        <f>D215+D219</f>
        <v>26176.5</v>
      </c>
    </row>
    <row r="226" spans="1:5" ht="60.75" customHeight="1" x14ac:dyDescent="0.25">
      <c r="A226" s="883" t="s">
        <v>345</v>
      </c>
      <c r="B226" s="883"/>
      <c r="C226" s="883"/>
      <c r="D226" s="934"/>
    </row>
    <row r="227" spans="1:5" ht="13.5" thickBot="1" x14ac:dyDescent="0.3">
      <c r="A227" s="306"/>
      <c r="B227" s="306"/>
      <c r="C227" s="306"/>
    </row>
    <row r="228" spans="1:5" ht="13.5" thickBot="1" x14ac:dyDescent="0.3">
      <c r="A228" s="647" t="s">
        <v>346</v>
      </c>
      <c r="B228" s="648"/>
      <c r="C228" s="217" t="s">
        <v>301</v>
      </c>
      <c r="D228" s="216" t="s">
        <v>305</v>
      </c>
    </row>
    <row r="229" spans="1:5" ht="25.5" customHeight="1" x14ac:dyDescent="0.25">
      <c r="A229" s="935" t="s">
        <v>347</v>
      </c>
      <c r="B229" s="936"/>
      <c r="C229" s="307"/>
      <c r="D229" s="308"/>
    </row>
    <row r="230" spans="1:5" ht="26.25" customHeight="1" thickBot="1" x14ac:dyDescent="0.3">
      <c r="A230" s="937" t="s">
        <v>348</v>
      </c>
      <c r="B230" s="658"/>
      <c r="C230" s="309"/>
      <c r="D230" s="310"/>
    </row>
    <row r="231" spans="1:5" ht="13.5" thickBot="1" x14ac:dyDescent="0.3">
      <c r="A231" s="831" t="s">
        <v>336</v>
      </c>
      <c r="B231" s="938"/>
      <c r="C231" s="311">
        <f>SUM(C229:C230)</f>
        <v>0</v>
      </c>
      <c r="D231" s="312">
        <f>SUM(D229:D230)</f>
        <v>0</v>
      </c>
    </row>
    <row r="234" spans="1:5" ht="15" x14ac:dyDescent="0.25">
      <c r="A234" s="860" t="s">
        <v>349</v>
      </c>
      <c r="B234" s="860"/>
      <c r="C234" s="860"/>
      <c r="D234" s="860"/>
      <c r="E234" s="860"/>
    </row>
    <row r="235" spans="1:5" ht="13.5" thickBot="1" x14ac:dyDescent="0.3">
      <c r="A235" s="313"/>
      <c r="B235" s="314"/>
      <c r="C235" s="314"/>
      <c r="D235" s="314"/>
      <c r="E235" s="314"/>
    </row>
    <row r="236" spans="1:5" ht="13.5" thickBot="1" x14ac:dyDescent="0.3">
      <c r="A236" s="315" t="s">
        <v>350</v>
      </c>
      <c r="B236" s="647" t="s">
        <v>351</v>
      </c>
      <c r="C236" s="834"/>
      <c r="D236" s="647" t="s">
        <v>352</v>
      </c>
      <c r="E236" s="834"/>
    </row>
    <row r="237" spans="1:5" ht="13.5" thickBot="1" x14ac:dyDescent="0.3">
      <c r="A237" s="316"/>
      <c r="B237" s="317" t="s">
        <v>353</v>
      </c>
      <c r="C237" s="317" t="s">
        <v>354</v>
      </c>
      <c r="D237" s="217" t="s">
        <v>355</v>
      </c>
      <c r="E237" s="317" t="s">
        <v>356</v>
      </c>
    </row>
    <row r="238" spans="1:5" ht="13.5" thickBot="1" x14ac:dyDescent="0.3">
      <c r="A238" s="318" t="s">
        <v>357</v>
      </c>
      <c r="B238" s="647"/>
      <c r="C238" s="880"/>
      <c r="D238" s="880"/>
      <c r="E238" s="881"/>
    </row>
    <row r="239" spans="1:5" x14ac:dyDescent="0.25">
      <c r="A239" s="319" t="s">
        <v>358</v>
      </c>
      <c r="B239" s="320"/>
      <c r="C239" s="320"/>
      <c r="D239" s="321"/>
      <c r="E239" s="320"/>
    </row>
    <row r="240" spans="1:5" ht="25.5" x14ac:dyDescent="0.25">
      <c r="A240" s="319" t="s">
        <v>359</v>
      </c>
      <c r="B240" s="320"/>
      <c r="C240" s="320"/>
      <c r="D240" s="321"/>
      <c r="E240" s="320"/>
    </row>
    <row r="241" spans="1:7" x14ac:dyDescent="0.25">
      <c r="A241" s="319" t="s">
        <v>360</v>
      </c>
      <c r="B241" s="320"/>
      <c r="C241" s="320"/>
      <c r="D241" s="321"/>
      <c r="E241" s="320"/>
    </row>
    <row r="242" spans="1:7" x14ac:dyDescent="0.25">
      <c r="A242" s="319" t="s">
        <v>361</v>
      </c>
      <c r="B242" s="322"/>
      <c r="C242" s="322"/>
      <c r="D242" s="323"/>
      <c r="E242" s="322"/>
    </row>
    <row r="243" spans="1:7" x14ac:dyDescent="0.25">
      <c r="A243" s="324" t="s">
        <v>284</v>
      </c>
      <c r="B243" s="322"/>
      <c r="C243" s="322"/>
      <c r="D243" s="323"/>
      <c r="E243" s="322"/>
    </row>
    <row r="244" spans="1:7" ht="13.5" thickBot="1" x14ac:dyDescent="0.3">
      <c r="A244" s="325" t="s">
        <v>284</v>
      </c>
      <c r="B244" s="326"/>
      <c r="C244" s="326"/>
      <c r="D244" s="327"/>
      <c r="E244" s="326"/>
    </row>
    <row r="245" spans="1:7" ht="13.5" thickBot="1" x14ac:dyDescent="0.3">
      <c r="A245" s="328" t="s">
        <v>336</v>
      </c>
      <c r="B245" s="243">
        <f>SUM(B239:B242)</f>
        <v>0</v>
      </c>
      <c r="C245" s="243">
        <f>SUM(C239:C242)</f>
        <v>0</v>
      </c>
      <c r="D245" s="243">
        <f>SUM(D239:D242)</f>
        <v>0</v>
      </c>
      <c r="E245" s="243">
        <f>SUM(E239:E242)</f>
        <v>0</v>
      </c>
    </row>
    <row r="246" spans="1:7" ht="13.5" thickBot="1" x14ac:dyDescent="0.3">
      <c r="A246" s="318" t="s">
        <v>362</v>
      </c>
      <c r="B246" s="647"/>
      <c r="C246" s="880"/>
      <c r="D246" s="880"/>
      <c r="E246" s="881"/>
    </row>
    <row r="247" spans="1:7" x14ac:dyDescent="0.25">
      <c r="A247" s="319" t="s">
        <v>358</v>
      </c>
      <c r="B247" s="320"/>
      <c r="C247" s="320"/>
      <c r="D247" s="321"/>
      <c r="E247" s="320"/>
    </row>
    <row r="248" spans="1:7" ht="25.5" x14ac:dyDescent="0.25">
      <c r="A248" s="319" t="s">
        <v>359</v>
      </c>
      <c r="B248" s="320"/>
      <c r="C248" s="320"/>
      <c r="D248" s="321"/>
      <c r="E248" s="320"/>
    </row>
    <row r="249" spans="1:7" x14ac:dyDescent="0.25">
      <c r="A249" s="319" t="s">
        <v>360</v>
      </c>
      <c r="B249" s="320"/>
      <c r="C249" s="320"/>
      <c r="D249" s="321"/>
      <c r="E249" s="320"/>
    </row>
    <row r="250" spans="1:7" x14ac:dyDescent="0.25">
      <c r="A250" s="319" t="s">
        <v>361</v>
      </c>
      <c r="B250" s="322"/>
      <c r="C250" s="322"/>
      <c r="D250" s="323"/>
      <c r="E250" s="322"/>
    </row>
    <row r="251" spans="1:7" x14ac:dyDescent="0.25">
      <c r="A251" s="324" t="s">
        <v>284</v>
      </c>
      <c r="B251" s="322"/>
      <c r="C251" s="322"/>
      <c r="D251" s="323"/>
      <c r="E251" s="322"/>
    </row>
    <row r="252" spans="1:7" ht="13.5" thickBot="1" x14ac:dyDescent="0.3">
      <c r="A252" s="325" t="s">
        <v>284</v>
      </c>
      <c r="B252" s="326"/>
      <c r="C252" s="326"/>
      <c r="D252" s="327"/>
      <c r="E252" s="326"/>
    </row>
    <row r="253" spans="1:7" ht="13.5" thickBot="1" x14ac:dyDescent="0.3">
      <c r="A253" s="329" t="s">
        <v>336</v>
      </c>
      <c r="B253" s="243">
        <f>SUM(B247:B250)</f>
        <v>0</v>
      </c>
      <c r="C253" s="243">
        <f>SUM(C247:C250)</f>
        <v>0</v>
      </c>
      <c r="D253" s="243">
        <f>SUM(D247:D250)</f>
        <v>0</v>
      </c>
      <c r="E253" s="243">
        <f>SUM(E247:E250)</f>
        <v>0</v>
      </c>
    </row>
    <row r="256" spans="1:7" ht="29.25" customHeight="1" x14ac:dyDescent="0.25">
      <c r="A256" s="883" t="s">
        <v>363</v>
      </c>
      <c r="B256" s="883"/>
      <c r="C256" s="883"/>
      <c r="D256" s="934"/>
      <c r="G256" s="330"/>
    </row>
    <row r="257" spans="1:7" ht="13.5" thickBot="1" x14ac:dyDescent="0.3">
      <c r="A257" s="331"/>
      <c r="G257" s="330"/>
    </row>
    <row r="258" spans="1:7" ht="64.5" thickBot="1" x14ac:dyDescent="0.3">
      <c r="A258" s="836" t="s">
        <v>364</v>
      </c>
      <c r="B258" s="837"/>
      <c r="C258" s="217" t="s">
        <v>301</v>
      </c>
      <c r="D258" s="216" t="s">
        <v>4</v>
      </c>
      <c r="E258" s="216" t="s">
        <v>365</v>
      </c>
      <c r="G258" s="332"/>
    </row>
    <row r="259" spans="1:7" ht="25.5" customHeight="1" x14ac:dyDescent="0.25">
      <c r="A259" s="928" t="s">
        <v>366</v>
      </c>
      <c r="B259" s="929"/>
      <c r="C259" s="333"/>
      <c r="D259" s="334"/>
      <c r="E259" s="334"/>
      <c r="G259" s="332"/>
    </row>
    <row r="260" spans="1:7" ht="15" x14ac:dyDescent="0.25">
      <c r="A260" s="920" t="s">
        <v>367</v>
      </c>
      <c r="B260" s="921"/>
      <c r="C260" s="335"/>
      <c r="D260" s="301"/>
      <c r="E260" s="301"/>
      <c r="G260" s="332"/>
    </row>
    <row r="261" spans="1:7" ht="25.5" customHeight="1" x14ac:dyDescent="0.25">
      <c r="A261" s="930" t="s">
        <v>368</v>
      </c>
      <c r="B261" s="931"/>
      <c r="C261" s="336"/>
      <c r="D261" s="337"/>
      <c r="E261" s="337"/>
      <c r="G261" s="338"/>
    </row>
    <row r="262" spans="1:7" ht="15" x14ac:dyDescent="0.25">
      <c r="A262" s="932" t="s">
        <v>369</v>
      </c>
      <c r="B262" s="933"/>
      <c r="C262" s="335"/>
      <c r="D262" s="301"/>
      <c r="E262" s="301"/>
      <c r="G262" s="332"/>
    </row>
    <row r="263" spans="1:7" ht="15" x14ac:dyDescent="0.25">
      <c r="A263" s="920" t="s">
        <v>370</v>
      </c>
      <c r="B263" s="921"/>
      <c r="C263" s="339"/>
      <c r="D263" s="340"/>
      <c r="E263" s="340"/>
      <c r="G263" s="332"/>
    </row>
    <row r="264" spans="1:7" ht="15" x14ac:dyDescent="0.25">
      <c r="A264" s="920" t="s">
        <v>371</v>
      </c>
      <c r="B264" s="921"/>
      <c r="C264" s="339"/>
      <c r="D264" s="340"/>
      <c r="E264" s="340"/>
      <c r="G264" s="332"/>
    </row>
    <row r="265" spans="1:7" ht="15" x14ac:dyDescent="0.25">
      <c r="A265" s="920" t="s">
        <v>372</v>
      </c>
      <c r="B265" s="921"/>
      <c r="C265" s="341"/>
      <c r="D265" s="340"/>
      <c r="E265" s="340"/>
      <c r="G265" s="332"/>
    </row>
    <row r="266" spans="1:7" x14ac:dyDescent="0.25">
      <c r="A266" s="920" t="s">
        <v>373</v>
      </c>
      <c r="B266" s="921"/>
      <c r="C266" s="342"/>
      <c r="D266" s="301"/>
      <c r="E266" s="301"/>
    </row>
    <row r="267" spans="1:7" ht="13.5" thickBot="1" x14ac:dyDescent="0.3">
      <c r="A267" s="922" t="s">
        <v>215</v>
      </c>
      <c r="B267" s="923"/>
      <c r="C267" s="343"/>
      <c r="D267" s="344"/>
      <c r="E267" s="344"/>
    </row>
    <row r="268" spans="1:7" ht="13.5" thickBot="1" x14ac:dyDescent="0.3">
      <c r="A268" s="924" t="s">
        <v>296</v>
      </c>
      <c r="B268" s="925"/>
      <c r="C268" s="345">
        <f>C259+C260+C262+C266</f>
        <v>0</v>
      </c>
      <c r="D268" s="346">
        <f>D259+D260+D262+D266</f>
        <v>0</v>
      </c>
      <c r="E268" s="346"/>
    </row>
    <row r="269" spans="1:7" x14ac:dyDescent="0.25">
      <c r="A269" s="347"/>
      <c r="B269" s="347"/>
      <c r="C269" s="348"/>
      <c r="D269" s="348"/>
      <c r="E269" s="348"/>
    </row>
    <row r="270" spans="1:7" s="127" customFormat="1" x14ac:dyDescent="0.25">
      <c r="A270" s="347"/>
      <c r="B270" s="347"/>
      <c r="C270" s="348"/>
      <c r="D270" s="348"/>
      <c r="E270" s="348"/>
    </row>
    <row r="271" spans="1:7" ht="15" x14ac:dyDescent="0.25">
      <c r="A271" s="901" t="s">
        <v>374</v>
      </c>
      <c r="B271" s="901"/>
      <c r="C271" s="901"/>
      <c r="D271" s="901"/>
    </row>
    <row r="272" spans="1:7" ht="13.5" thickBot="1" x14ac:dyDescent="0.3">
      <c r="A272" s="274"/>
      <c r="B272" s="275"/>
      <c r="C272" s="276"/>
      <c r="D272" s="276"/>
    </row>
    <row r="273" spans="1:4" ht="13.5" thickBot="1" x14ac:dyDescent="0.3">
      <c r="A273" s="926" t="s">
        <v>300</v>
      </c>
      <c r="B273" s="927"/>
      <c r="C273" s="277" t="s">
        <v>301</v>
      </c>
      <c r="D273" s="280" t="s">
        <v>305</v>
      </c>
    </row>
    <row r="274" spans="1:4" ht="32.25" customHeight="1" thickBot="1" x14ac:dyDescent="0.3">
      <c r="A274" s="684" t="s">
        <v>375</v>
      </c>
      <c r="B274" s="834"/>
      <c r="C274" s="349"/>
      <c r="D274" s="350"/>
    </row>
    <row r="275" spans="1:4" ht="13.5" thickBot="1" x14ac:dyDescent="0.3">
      <c r="A275" s="684" t="s">
        <v>376</v>
      </c>
      <c r="B275" s="834"/>
      <c r="C275" s="349"/>
      <c r="D275" s="350"/>
    </row>
    <row r="276" spans="1:4" ht="13.5" thickBot="1" x14ac:dyDescent="0.3">
      <c r="A276" s="684" t="s">
        <v>377</v>
      </c>
      <c r="B276" s="834"/>
      <c r="C276" s="349"/>
      <c r="D276" s="350"/>
    </row>
    <row r="277" spans="1:4" ht="25.5" customHeight="1" thickBot="1" x14ac:dyDescent="0.3">
      <c r="A277" s="684" t="s">
        <v>378</v>
      </c>
      <c r="B277" s="834"/>
      <c r="C277" s="349"/>
      <c r="D277" s="350"/>
    </row>
    <row r="278" spans="1:4" ht="27" customHeight="1" thickBot="1" x14ac:dyDescent="0.3">
      <c r="A278" s="684" t="s">
        <v>379</v>
      </c>
      <c r="B278" s="834"/>
      <c r="C278" s="349"/>
      <c r="D278" s="350"/>
    </row>
    <row r="279" spans="1:4" ht="13.5" thickBot="1" x14ac:dyDescent="0.3">
      <c r="A279" s="684" t="s">
        <v>380</v>
      </c>
      <c r="B279" s="834"/>
      <c r="C279" s="349"/>
      <c r="D279" s="350"/>
    </row>
    <row r="280" spans="1:4" ht="29.25" customHeight="1" thickBot="1" x14ac:dyDescent="0.3">
      <c r="A280" s="684" t="s">
        <v>381</v>
      </c>
      <c r="B280" s="834"/>
      <c r="C280" s="349"/>
      <c r="D280" s="350"/>
    </row>
    <row r="281" spans="1:4" ht="25.5" customHeight="1" thickBot="1" x14ac:dyDescent="0.3">
      <c r="A281" s="684" t="s">
        <v>382</v>
      </c>
      <c r="B281" s="834"/>
      <c r="C281" s="349">
        <v>13325</v>
      </c>
      <c r="D281" s="350">
        <v>1332</v>
      </c>
    </row>
    <row r="282" spans="1:4" ht="13.5" thickBot="1" x14ac:dyDescent="0.3">
      <c r="A282" s="684" t="s">
        <v>383</v>
      </c>
      <c r="B282" s="916"/>
      <c r="C282" s="351">
        <f>SUM(C283:C302)</f>
        <v>2587953.63</v>
      </c>
      <c r="D282" s="352">
        <f>SUM(D283:D302)</f>
        <v>34849871.410000004</v>
      </c>
    </row>
    <row r="283" spans="1:4" x14ac:dyDescent="0.25">
      <c r="A283" s="917" t="s">
        <v>316</v>
      </c>
      <c r="B283" s="918"/>
      <c r="C283" s="353">
        <v>120</v>
      </c>
      <c r="D283" s="354"/>
    </row>
    <row r="284" spans="1:4" x14ac:dyDescent="0.25">
      <c r="A284" s="919" t="s">
        <v>317</v>
      </c>
      <c r="B284" s="912"/>
      <c r="C284" s="355"/>
      <c r="D284" s="354"/>
    </row>
    <row r="285" spans="1:4" x14ac:dyDescent="0.25">
      <c r="A285" s="678" t="s">
        <v>318</v>
      </c>
      <c r="B285" s="912"/>
      <c r="C285" s="355"/>
      <c r="D285" s="354"/>
    </row>
    <row r="286" spans="1:4" ht="24.75" customHeight="1" x14ac:dyDescent="0.25">
      <c r="A286" s="911" t="s">
        <v>319</v>
      </c>
      <c r="B286" s="912"/>
      <c r="C286" s="355"/>
      <c r="D286" s="354"/>
    </row>
    <row r="287" spans="1:4" x14ac:dyDescent="0.25">
      <c r="A287" s="678" t="s">
        <v>320</v>
      </c>
      <c r="B287" s="912"/>
      <c r="C287" s="355"/>
      <c r="D287" s="354">
        <v>32000</v>
      </c>
    </row>
    <row r="288" spans="1:4" x14ac:dyDescent="0.25">
      <c r="A288" s="678" t="s">
        <v>321</v>
      </c>
      <c r="B288" s="912"/>
      <c r="C288" s="355"/>
      <c r="D288" s="354"/>
    </row>
    <row r="289" spans="1:4" x14ac:dyDescent="0.25">
      <c r="A289" s="678" t="s">
        <v>322</v>
      </c>
      <c r="B289" s="912"/>
      <c r="C289" s="355"/>
      <c r="D289" s="354"/>
    </row>
    <row r="290" spans="1:4" x14ac:dyDescent="0.25">
      <c r="A290" s="678" t="s">
        <v>323</v>
      </c>
      <c r="B290" s="912"/>
      <c r="C290" s="289"/>
      <c r="D290" s="356"/>
    </row>
    <row r="291" spans="1:4" x14ac:dyDescent="0.25">
      <c r="A291" s="678" t="s">
        <v>324</v>
      </c>
      <c r="B291" s="912"/>
      <c r="C291" s="289"/>
      <c r="D291" s="356"/>
    </row>
    <row r="292" spans="1:4" x14ac:dyDescent="0.25">
      <c r="A292" s="678" t="s">
        <v>325</v>
      </c>
      <c r="B292" s="912"/>
      <c r="C292" s="289"/>
      <c r="D292" s="356"/>
    </row>
    <row r="293" spans="1:4" x14ac:dyDescent="0.25">
      <c r="A293" s="678" t="s">
        <v>326</v>
      </c>
      <c r="B293" s="912"/>
      <c r="C293" s="289"/>
      <c r="D293" s="356">
        <v>32001000</v>
      </c>
    </row>
    <row r="294" spans="1:4" x14ac:dyDescent="0.25">
      <c r="A294" s="678" t="s">
        <v>327</v>
      </c>
      <c r="B294" s="912"/>
      <c r="C294" s="289"/>
      <c r="D294" s="356"/>
    </row>
    <row r="295" spans="1:4" x14ac:dyDescent="0.25">
      <c r="A295" s="678" t="s">
        <v>328</v>
      </c>
      <c r="B295" s="912"/>
      <c r="C295" s="289">
        <v>393471.56</v>
      </c>
      <c r="D295" s="356">
        <v>625546.46</v>
      </c>
    </row>
    <row r="296" spans="1:4" x14ac:dyDescent="0.25">
      <c r="A296" s="913" t="s">
        <v>329</v>
      </c>
      <c r="B296" s="912"/>
      <c r="C296" s="289"/>
      <c r="D296" s="356"/>
    </row>
    <row r="297" spans="1:4" x14ac:dyDescent="0.25">
      <c r="A297" s="913" t="s">
        <v>330</v>
      </c>
      <c r="B297" s="912"/>
      <c r="C297" s="289"/>
      <c r="D297" s="356"/>
    </row>
    <row r="298" spans="1:4" x14ac:dyDescent="0.25">
      <c r="A298" s="911" t="s">
        <v>331</v>
      </c>
      <c r="B298" s="912"/>
      <c r="C298" s="289"/>
      <c r="D298" s="356"/>
    </row>
    <row r="299" spans="1:4" x14ac:dyDescent="0.25">
      <c r="A299" s="911" t="s">
        <v>332</v>
      </c>
      <c r="B299" s="912"/>
      <c r="C299" s="289"/>
      <c r="D299" s="356"/>
    </row>
    <row r="300" spans="1:4" x14ac:dyDescent="0.25">
      <c r="A300" s="913" t="s">
        <v>333</v>
      </c>
      <c r="B300" s="912"/>
      <c r="C300" s="289"/>
      <c r="D300" s="356"/>
    </row>
    <row r="301" spans="1:4" x14ac:dyDescent="0.25">
      <c r="A301" s="913" t="s">
        <v>334</v>
      </c>
      <c r="B301" s="912"/>
      <c r="C301" s="289"/>
      <c r="D301" s="356"/>
    </row>
    <row r="302" spans="1:4" ht="13.5" thickBot="1" x14ac:dyDescent="0.3">
      <c r="A302" s="914" t="s">
        <v>335</v>
      </c>
      <c r="B302" s="915"/>
      <c r="C302" s="291">
        <v>2194362.0699999998</v>
      </c>
      <c r="D302" s="356">
        <v>2191324.9500000002</v>
      </c>
    </row>
    <row r="303" spans="1:4" ht="13.5" thickBot="1" x14ac:dyDescent="0.3">
      <c r="A303" s="910" t="s">
        <v>336</v>
      </c>
      <c r="B303" s="834"/>
      <c r="C303" s="304">
        <f>SUM(C274:C284)</f>
        <v>2601398.63</v>
      </c>
      <c r="D303" s="304">
        <f>SUM(D274:D282)</f>
        <v>34851203.410000004</v>
      </c>
    </row>
    <row r="304" spans="1:4" x14ac:dyDescent="0.2">
      <c r="A304" s="128"/>
      <c r="B304" s="128"/>
      <c r="C304" s="128"/>
      <c r="D304" s="128"/>
    </row>
    <row r="305" spans="1:8" x14ac:dyDescent="0.2">
      <c r="A305" s="128"/>
      <c r="B305" s="128"/>
      <c r="C305" s="128"/>
      <c r="D305" s="128"/>
    </row>
    <row r="306" spans="1:8" x14ac:dyDescent="0.2">
      <c r="A306" s="907"/>
      <c r="B306" s="908"/>
      <c r="C306" s="908"/>
      <c r="D306" s="128"/>
    </row>
    <row r="309" spans="1:8" ht="15" x14ac:dyDescent="0.25">
      <c r="A309" s="909" t="s">
        <v>384</v>
      </c>
      <c r="B309" s="909"/>
      <c r="C309" s="909"/>
    </row>
    <row r="310" spans="1:8" ht="16.5" thickBot="1" x14ac:dyDescent="0.3">
      <c r="A310" s="357"/>
      <c r="B310" s="276"/>
      <c r="C310" s="276"/>
    </row>
    <row r="311" spans="1:8" ht="13.5" thickBot="1" x14ac:dyDescent="0.3">
      <c r="A311" s="910" t="s">
        <v>385</v>
      </c>
      <c r="B311" s="885"/>
      <c r="C311" s="358" t="s">
        <v>3</v>
      </c>
      <c r="D311" s="280" t="s">
        <v>4</v>
      </c>
      <c r="G311" s="906"/>
      <c r="H311" s="906"/>
    </row>
    <row r="312" spans="1:8" ht="13.5" thickBot="1" x14ac:dyDescent="0.3">
      <c r="A312" s="663" t="s">
        <v>386</v>
      </c>
      <c r="B312" s="665"/>
      <c r="C312" s="345">
        <f>SUM(C313:C322)</f>
        <v>28453.86</v>
      </c>
      <c r="D312" s="359">
        <f>SUM(D313:D322)</f>
        <v>26850.13</v>
      </c>
      <c r="G312" s="906"/>
      <c r="H312" s="906"/>
    </row>
    <row r="313" spans="1:8" ht="55.5" customHeight="1" x14ac:dyDescent="0.25">
      <c r="A313" s="902" t="s">
        <v>387</v>
      </c>
      <c r="B313" s="903"/>
      <c r="C313" s="360"/>
      <c r="D313" s="361"/>
      <c r="G313" s="906"/>
      <c r="H313" s="906"/>
    </row>
    <row r="314" spans="1:8" x14ac:dyDescent="0.25">
      <c r="A314" s="782" t="s">
        <v>388</v>
      </c>
      <c r="B314" s="783"/>
      <c r="C314" s="362"/>
      <c r="D314" s="363"/>
    </row>
    <row r="315" spans="1:8" x14ac:dyDescent="0.25">
      <c r="A315" s="780" t="s">
        <v>389</v>
      </c>
      <c r="B315" s="781"/>
      <c r="C315" s="364"/>
      <c r="D315" s="365"/>
    </row>
    <row r="316" spans="1:8" ht="28.5" customHeight="1" x14ac:dyDescent="0.25">
      <c r="A316" s="770" t="s">
        <v>390</v>
      </c>
      <c r="B316" s="771"/>
      <c r="C316" s="364"/>
      <c r="D316" s="365"/>
    </row>
    <row r="317" spans="1:8" ht="32.25" customHeight="1" x14ac:dyDescent="0.25">
      <c r="A317" s="770" t="s">
        <v>391</v>
      </c>
      <c r="B317" s="771"/>
      <c r="C317" s="364"/>
      <c r="D317" s="365"/>
    </row>
    <row r="318" spans="1:8" x14ac:dyDescent="0.25">
      <c r="A318" s="782" t="s">
        <v>392</v>
      </c>
      <c r="B318" s="783"/>
      <c r="C318" s="364">
        <v>647.74</v>
      </c>
      <c r="D318" s="365">
        <v>328.72</v>
      </c>
    </row>
    <row r="319" spans="1:8" x14ac:dyDescent="0.25">
      <c r="A319" s="782" t="s">
        <v>393</v>
      </c>
      <c r="B319" s="783"/>
      <c r="C319" s="364">
        <v>1168.83</v>
      </c>
      <c r="D319" s="365">
        <v>726.27</v>
      </c>
    </row>
    <row r="320" spans="1:8" x14ac:dyDescent="0.25">
      <c r="A320" s="780" t="s">
        <v>394</v>
      </c>
      <c r="B320" s="781"/>
      <c r="C320" s="335"/>
      <c r="D320" s="366"/>
    </row>
    <row r="321" spans="1:4" x14ac:dyDescent="0.25">
      <c r="A321" s="782" t="s">
        <v>395</v>
      </c>
      <c r="B321" s="783"/>
      <c r="C321" s="335"/>
      <c r="D321" s="366"/>
    </row>
    <row r="322" spans="1:4" ht="13.5" thickBot="1" x14ac:dyDescent="0.3">
      <c r="A322" s="904" t="s">
        <v>215</v>
      </c>
      <c r="B322" s="905"/>
      <c r="C322" s="339">
        <v>26637.29</v>
      </c>
      <c r="D322" s="367">
        <f>7.29+25787.85</f>
        <v>25795.14</v>
      </c>
    </row>
    <row r="323" spans="1:4" ht="13.5" thickBot="1" x14ac:dyDescent="0.3">
      <c r="A323" s="663" t="s">
        <v>396</v>
      </c>
      <c r="B323" s="665"/>
      <c r="C323" s="345">
        <f>SUM(C324:C333)</f>
        <v>21371.57</v>
      </c>
      <c r="D323" s="346">
        <f>SUM(D324:D333)</f>
        <v>11399.23</v>
      </c>
    </row>
    <row r="324" spans="1:4" ht="59.25" customHeight="1" x14ac:dyDescent="0.25">
      <c r="A324" s="902" t="s">
        <v>387</v>
      </c>
      <c r="B324" s="903"/>
      <c r="C324" s="362"/>
      <c r="D324" s="363"/>
    </row>
    <row r="325" spans="1:4" x14ac:dyDescent="0.25">
      <c r="A325" s="782" t="s">
        <v>388</v>
      </c>
      <c r="B325" s="783"/>
      <c r="C325" s="362"/>
      <c r="D325" s="363"/>
    </row>
    <row r="326" spans="1:4" x14ac:dyDescent="0.25">
      <c r="A326" s="780" t="s">
        <v>389</v>
      </c>
      <c r="B326" s="781"/>
      <c r="C326" s="364"/>
      <c r="D326" s="365"/>
    </row>
    <row r="327" spans="1:4" ht="27.75" customHeight="1" x14ac:dyDescent="0.25">
      <c r="A327" s="770" t="s">
        <v>390</v>
      </c>
      <c r="B327" s="771"/>
      <c r="C327" s="364"/>
      <c r="D327" s="365"/>
    </row>
    <row r="328" spans="1:4" ht="24.75" customHeight="1" x14ac:dyDescent="0.25">
      <c r="A328" s="770" t="s">
        <v>391</v>
      </c>
      <c r="B328" s="771"/>
      <c r="C328" s="364"/>
      <c r="D328" s="365"/>
    </row>
    <row r="329" spans="1:4" x14ac:dyDescent="0.25">
      <c r="A329" s="770" t="s">
        <v>392</v>
      </c>
      <c r="B329" s="771"/>
      <c r="C329" s="364">
        <v>19511.759999999998</v>
      </c>
      <c r="D329" s="365">
        <v>9955.02</v>
      </c>
    </row>
    <row r="330" spans="1:4" x14ac:dyDescent="0.25">
      <c r="A330" s="782" t="s">
        <v>393</v>
      </c>
      <c r="B330" s="783"/>
      <c r="C330" s="364">
        <v>443.77</v>
      </c>
      <c r="D330" s="365">
        <v>442.56</v>
      </c>
    </row>
    <row r="331" spans="1:4" x14ac:dyDescent="0.25">
      <c r="A331" s="782" t="s">
        <v>397</v>
      </c>
      <c r="B331" s="783"/>
      <c r="C331" s="335"/>
      <c r="D331" s="366"/>
    </row>
    <row r="332" spans="1:4" x14ac:dyDescent="0.25">
      <c r="A332" s="782" t="s">
        <v>395</v>
      </c>
      <c r="B332" s="783"/>
      <c r="C332" s="335"/>
      <c r="D332" s="366"/>
    </row>
    <row r="333" spans="1:4" ht="63.75" customHeight="1" thickBot="1" x14ac:dyDescent="0.3">
      <c r="A333" s="899" t="s">
        <v>398</v>
      </c>
      <c r="B333" s="900"/>
      <c r="C333" s="368">
        <v>1416.04</v>
      </c>
      <c r="D333" s="369">
        <f>10.95+990.7</f>
        <v>1001.6500000000001</v>
      </c>
    </row>
    <row r="334" spans="1:4" ht="13.5" thickBot="1" x14ac:dyDescent="0.3">
      <c r="A334" s="891" t="s">
        <v>210</v>
      </c>
      <c r="B334" s="892"/>
      <c r="C334" s="370">
        <f>C312+C323</f>
        <v>49825.43</v>
      </c>
      <c r="D334" s="272">
        <f>D312+D323</f>
        <v>38249.360000000001</v>
      </c>
    </row>
    <row r="339" spans="1:5" ht="15" x14ac:dyDescent="0.2">
      <c r="A339" s="901" t="s">
        <v>399</v>
      </c>
      <c r="B339" s="901"/>
      <c r="C339" s="901"/>
      <c r="D339" s="748"/>
      <c r="E339" s="748"/>
    </row>
    <row r="340" spans="1:5" ht="13.5" thickBot="1" x14ac:dyDescent="0.25">
      <c r="A340" s="276"/>
      <c r="B340" s="276"/>
      <c r="C340" s="276"/>
      <c r="D340" s="128"/>
    </row>
    <row r="341" spans="1:5" ht="13.5" thickBot="1" x14ac:dyDescent="0.3">
      <c r="A341" s="877" t="s">
        <v>400</v>
      </c>
      <c r="B341" s="879"/>
      <c r="C341" s="371" t="s">
        <v>3</v>
      </c>
      <c r="D341" s="297" t="s">
        <v>305</v>
      </c>
    </row>
    <row r="342" spans="1:5" x14ac:dyDescent="0.25">
      <c r="A342" s="897" t="s">
        <v>401</v>
      </c>
      <c r="B342" s="898"/>
      <c r="C342" s="372">
        <f>SUM(C343:C349)</f>
        <v>13954373.41</v>
      </c>
      <c r="D342" s="372">
        <f>SUM(D343:D349)</f>
        <v>14167216.470000001</v>
      </c>
    </row>
    <row r="343" spans="1:5" x14ac:dyDescent="0.25">
      <c r="A343" s="675" t="s">
        <v>402</v>
      </c>
      <c r="B343" s="677"/>
      <c r="C343" s="373">
        <v>13843217.890000001</v>
      </c>
      <c r="D343" s="374">
        <v>14167216.470000001</v>
      </c>
    </row>
    <row r="344" spans="1:5" x14ac:dyDescent="0.25">
      <c r="A344" s="675" t="s">
        <v>403</v>
      </c>
      <c r="B344" s="677"/>
      <c r="C344" s="373"/>
      <c r="D344" s="374"/>
    </row>
    <row r="345" spans="1:5" ht="27.75" customHeight="1" x14ac:dyDescent="0.25">
      <c r="A345" s="678" t="s">
        <v>404</v>
      </c>
      <c r="B345" s="680"/>
      <c r="C345" s="373"/>
      <c r="D345" s="374"/>
    </row>
    <row r="346" spans="1:5" x14ac:dyDescent="0.25">
      <c r="A346" s="678" t="s">
        <v>405</v>
      </c>
      <c r="B346" s="680"/>
      <c r="C346" s="373"/>
      <c r="D346" s="374"/>
    </row>
    <row r="347" spans="1:5" ht="17.25" customHeight="1" x14ac:dyDescent="0.25">
      <c r="A347" s="678" t="s">
        <v>406</v>
      </c>
      <c r="B347" s="680"/>
      <c r="C347" s="373"/>
      <c r="D347" s="374"/>
    </row>
    <row r="348" spans="1:5" ht="16.5" customHeight="1" x14ac:dyDescent="0.25">
      <c r="A348" s="678" t="s">
        <v>407</v>
      </c>
      <c r="B348" s="680"/>
      <c r="C348" s="373"/>
      <c r="D348" s="374"/>
    </row>
    <row r="349" spans="1:5" x14ac:dyDescent="0.25">
      <c r="A349" s="678" t="s">
        <v>335</v>
      </c>
      <c r="B349" s="680"/>
      <c r="C349" s="373">
        <v>111155.52</v>
      </c>
      <c r="D349" s="374"/>
    </row>
    <row r="350" spans="1:5" x14ac:dyDescent="0.25">
      <c r="A350" s="744" t="s">
        <v>408</v>
      </c>
      <c r="B350" s="746"/>
      <c r="C350" s="372">
        <f>C351+C352+C354</f>
        <v>0</v>
      </c>
      <c r="D350" s="375">
        <f>D351+D352+D354</f>
        <v>0</v>
      </c>
    </row>
    <row r="351" spans="1:5" x14ac:dyDescent="0.25">
      <c r="A351" s="887" t="s">
        <v>409</v>
      </c>
      <c r="B351" s="888"/>
      <c r="C351" s="376"/>
      <c r="D351" s="377"/>
    </row>
    <row r="352" spans="1:5" x14ac:dyDescent="0.25">
      <c r="A352" s="887" t="s">
        <v>410</v>
      </c>
      <c r="B352" s="888"/>
      <c r="C352" s="376"/>
      <c r="D352" s="377"/>
    </row>
    <row r="353" spans="1:5" x14ac:dyDescent="0.25">
      <c r="A353" s="887" t="s">
        <v>411</v>
      </c>
      <c r="B353" s="888"/>
      <c r="C353" s="376"/>
      <c r="D353" s="377"/>
    </row>
    <row r="354" spans="1:5" ht="13.5" thickBot="1" x14ac:dyDescent="0.3">
      <c r="A354" s="889" t="s">
        <v>335</v>
      </c>
      <c r="B354" s="890"/>
      <c r="C354" s="376"/>
      <c r="D354" s="377"/>
    </row>
    <row r="355" spans="1:5" ht="13.5" thickBot="1" x14ac:dyDescent="0.3">
      <c r="A355" s="891" t="s">
        <v>210</v>
      </c>
      <c r="B355" s="892"/>
      <c r="C355" s="378">
        <f>C342+C350</f>
        <v>13954373.41</v>
      </c>
      <c r="D355" s="378">
        <f>D342+D350</f>
        <v>14167216.470000001</v>
      </c>
    </row>
    <row r="358" spans="1:5" ht="26.25" customHeight="1" x14ac:dyDescent="0.25">
      <c r="A358" s="883" t="s">
        <v>412</v>
      </c>
      <c r="B358" s="884"/>
      <c r="C358" s="884"/>
      <c r="D358" s="884"/>
    </row>
    <row r="359" spans="1:5" ht="13.5" thickBot="1" x14ac:dyDescent="0.3">
      <c r="B359" s="379"/>
    </row>
    <row r="360" spans="1:5" ht="13.5" thickBot="1" x14ac:dyDescent="0.3">
      <c r="A360" s="893"/>
      <c r="B360" s="894"/>
      <c r="C360" s="380" t="s">
        <v>301</v>
      </c>
      <c r="D360" s="216" t="s">
        <v>4</v>
      </c>
    </row>
    <row r="361" spans="1:5" ht="13.5" thickBot="1" x14ac:dyDescent="0.3">
      <c r="A361" s="895" t="s">
        <v>413</v>
      </c>
      <c r="B361" s="896"/>
      <c r="C361" s="335">
        <v>16088451.199999999</v>
      </c>
      <c r="D361" s="301">
        <v>16813617.699999999</v>
      </c>
    </row>
    <row r="362" spans="1:5" ht="13.5" thickBot="1" x14ac:dyDescent="0.3">
      <c r="A362" s="663" t="s">
        <v>296</v>
      </c>
      <c r="B362" s="665"/>
      <c r="C362" s="346">
        <f>SUM(C361:C361)</f>
        <v>16088451.199999999</v>
      </c>
      <c r="D362" s="346">
        <f>SUM(D361:D361)</f>
        <v>16813617.699999999</v>
      </c>
    </row>
    <row r="365" spans="1:5" x14ac:dyDescent="0.2">
      <c r="A365" s="883" t="s">
        <v>414</v>
      </c>
      <c r="B365" s="884"/>
      <c r="C365" s="884"/>
      <c r="D365" s="884"/>
      <c r="E365" s="748"/>
    </row>
    <row r="366" spans="1:5" ht="13.5" thickBot="1" x14ac:dyDescent="0.25">
      <c r="E366" s="128"/>
    </row>
    <row r="367" spans="1:5" ht="26.25" thickBot="1" x14ac:dyDescent="0.25">
      <c r="A367" s="647" t="s">
        <v>232</v>
      </c>
      <c r="B367" s="881"/>
      <c r="C367" s="216" t="s">
        <v>415</v>
      </c>
      <c r="D367" s="216" t="s">
        <v>416</v>
      </c>
      <c r="E367" s="128"/>
    </row>
    <row r="368" spans="1:5" ht="13.5" thickBot="1" x14ac:dyDescent="0.25">
      <c r="A368" s="649" t="s">
        <v>417</v>
      </c>
      <c r="B368" s="885"/>
      <c r="C368" s="381">
        <v>805049.57</v>
      </c>
      <c r="D368" s="382">
        <v>1064533.69</v>
      </c>
      <c r="E368" s="128"/>
    </row>
    <row r="369" spans="1:11" x14ac:dyDescent="0.2">
      <c r="A369" s="128"/>
      <c r="B369" s="128"/>
      <c r="C369" s="128"/>
      <c r="D369" s="128"/>
      <c r="E369" s="128"/>
    </row>
    <row r="370" spans="1:11" ht="29.25" customHeight="1" x14ac:dyDescent="0.2">
      <c r="A370" s="886" t="s">
        <v>418</v>
      </c>
      <c r="B370" s="886"/>
      <c r="C370" s="886"/>
      <c r="D370" s="748"/>
      <c r="E370" s="748"/>
    </row>
    <row r="375" spans="1:11" ht="15" x14ac:dyDescent="0.25">
      <c r="A375" s="874" t="s">
        <v>419</v>
      </c>
      <c r="B375" s="874"/>
      <c r="C375" s="874"/>
      <c r="D375" s="874"/>
      <c r="E375" s="874"/>
      <c r="F375" s="874"/>
      <c r="G375" s="874"/>
      <c r="H375" s="874"/>
      <c r="I375" s="874"/>
    </row>
    <row r="377" spans="1:11" ht="15" x14ac:dyDescent="0.25">
      <c r="A377" s="874" t="s">
        <v>420</v>
      </c>
      <c r="B377" s="874"/>
      <c r="C377" s="874"/>
      <c r="D377" s="874"/>
      <c r="E377" s="874"/>
      <c r="F377" s="874"/>
      <c r="G377" s="874"/>
      <c r="H377" s="874"/>
      <c r="I377" s="874"/>
    </row>
    <row r="378" spans="1:11" ht="16.5" thickBot="1" x14ac:dyDescent="0.3">
      <c r="A378" s="383"/>
      <c r="B378" s="383"/>
      <c r="C378" s="383"/>
      <c r="D378" s="383"/>
      <c r="E378" s="383"/>
      <c r="F378" s="383"/>
      <c r="G378" s="383"/>
      <c r="H378" s="383"/>
      <c r="I378" s="275"/>
    </row>
    <row r="379" spans="1:11" ht="13.5" thickBot="1" x14ac:dyDescent="0.3">
      <c r="A379" s="875" t="s">
        <v>421</v>
      </c>
      <c r="B379" s="877" t="s">
        <v>422</v>
      </c>
      <c r="C379" s="878"/>
      <c r="D379" s="879"/>
      <c r="E379" s="877" t="s">
        <v>262</v>
      </c>
      <c r="F379" s="880"/>
      <c r="G379" s="881"/>
      <c r="H379" s="877" t="s">
        <v>423</v>
      </c>
      <c r="I379" s="880"/>
      <c r="J379" s="881"/>
      <c r="K379" s="384" t="s">
        <v>285</v>
      </c>
    </row>
    <row r="380" spans="1:11" ht="77.25" thickBot="1" x14ac:dyDescent="0.3">
      <c r="A380" s="876"/>
      <c r="B380" s="385" t="s">
        <v>424</v>
      </c>
      <c r="C380" s="386" t="s">
        <v>425</v>
      </c>
      <c r="D380" s="387" t="s">
        <v>266</v>
      </c>
      <c r="E380" s="388" t="s">
        <v>236</v>
      </c>
      <c r="F380" s="388" t="s">
        <v>426</v>
      </c>
      <c r="G380" s="388" t="s">
        <v>427</v>
      </c>
      <c r="H380" s="385" t="s">
        <v>424</v>
      </c>
      <c r="I380" s="386" t="s">
        <v>428</v>
      </c>
      <c r="J380" s="389" t="s">
        <v>429</v>
      </c>
      <c r="K380" s="390"/>
    </row>
    <row r="381" spans="1:11" ht="13.5" thickBot="1" x14ac:dyDescent="0.3">
      <c r="A381" s="220" t="s">
        <v>3</v>
      </c>
      <c r="B381" s="391"/>
      <c r="C381" s="392"/>
      <c r="D381" s="393"/>
      <c r="E381" s="392">
        <f>F381+G381</f>
        <v>4755738.54</v>
      </c>
      <c r="F381" s="391"/>
      <c r="G381" s="392">
        <v>4755738.54</v>
      </c>
      <c r="H381" s="391"/>
      <c r="I381" s="394"/>
      <c r="J381" s="395"/>
      <c r="K381" s="352">
        <f>SUM(B381:E381)+SUM(H381:J381)</f>
        <v>4755738.54</v>
      </c>
    </row>
    <row r="382" spans="1:11" ht="13.5" thickBot="1" x14ac:dyDescent="0.3">
      <c r="A382" s="396" t="s">
        <v>224</v>
      </c>
      <c r="B382" s="397">
        <f t="shared" ref="B382:K382" si="13">SUM(B383:B385)</f>
        <v>0</v>
      </c>
      <c r="C382" s="398">
        <f t="shared" si="13"/>
        <v>0</v>
      </c>
      <c r="D382" s="399">
        <f t="shared" si="13"/>
        <v>0</v>
      </c>
      <c r="E382" s="397">
        <f t="shared" si="13"/>
        <v>0</v>
      </c>
      <c r="F382" s="397">
        <f t="shared" si="13"/>
        <v>0</v>
      </c>
      <c r="G382" s="397">
        <f t="shared" si="13"/>
        <v>0</v>
      </c>
      <c r="H382" s="397">
        <f t="shared" si="13"/>
        <v>0</v>
      </c>
      <c r="I382" s="397">
        <f t="shared" si="13"/>
        <v>0</v>
      </c>
      <c r="J382" s="397">
        <f t="shared" si="13"/>
        <v>0</v>
      </c>
      <c r="K382" s="396">
        <f t="shared" si="13"/>
        <v>0</v>
      </c>
    </row>
    <row r="383" spans="1:11" x14ac:dyDescent="0.25">
      <c r="A383" s="400" t="s">
        <v>430</v>
      </c>
      <c r="B383" s="401"/>
      <c r="C383" s="402"/>
      <c r="D383" s="403"/>
      <c r="E383" s="404">
        <f>F383+G383</f>
        <v>0</v>
      </c>
      <c r="F383" s="401"/>
      <c r="G383" s="404"/>
      <c r="H383" s="401"/>
      <c r="I383" s="405"/>
      <c r="J383" s="406"/>
      <c r="K383" s="407">
        <f>SUM(B383:E383)+SUM(H383:J383)</f>
        <v>0</v>
      </c>
    </row>
    <row r="384" spans="1:11" x14ac:dyDescent="0.25">
      <c r="A384" s="408" t="s">
        <v>431</v>
      </c>
      <c r="B384" s="409"/>
      <c r="C384" s="410"/>
      <c r="D384" s="411"/>
      <c r="E384" s="410">
        <f>F384+G384</f>
        <v>0</v>
      </c>
      <c r="F384" s="409"/>
      <c r="G384" s="410"/>
      <c r="H384" s="409"/>
      <c r="I384" s="412"/>
      <c r="J384" s="413"/>
      <c r="K384" s="414">
        <f>SUM(B384:E384)+SUM(H384:J384)</f>
        <v>0</v>
      </c>
    </row>
    <row r="385" spans="1:13" ht="13.5" thickBot="1" x14ac:dyDescent="0.3">
      <c r="A385" s="408" t="s">
        <v>432</v>
      </c>
      <c r="B385" s="409"/>
      <c r="C385" s="410"/>
      <c r="D385" s="411"/>
      <c r="E385" s="410">
        <f>F385+G385</f>
        <v>0</v>
      </c>
      <c r="F385" s="409"/>
      <c r="G385" s="410"/>
      <c r="H385" s="409"/>
      <c r="I385" s="412"/>
      <c r="J385" s="413"/>
      <c r="K385" s="415">
        <f>SUM(B385:E385)+SUM(H385:J385)</f>
        <v>0</v>
      </c>
    </row>
    <row r="386" spans="1:13" ht="13.5" thickBot="1" x14ac:dyDescent="0.3">
      <c r="A386" s="396" t="s">
        <v>225</v>
      </c>
      <c r="B386" s="391">
        <f t="shared" ref="B386:K386" si="14">SUM(B387:B391)</f>
        <v>0</v>
      </c>
      <c r="C386" s="392">
        <f t="shared" si="14"/>
        <v>0</v>
      </c>
      <c r="D386" s="394">
        <f t="shared" si="14"/>
        <v>0</v>
      </c>
      <c r="E386" s="391">
        <f t="shared" si="14"/>
        <v>3057321.94</v>
      </c>
      <c r="F386" s="391">
        <f t="shared" si="14"/>
        <v>0</v>
      </c>
      <c r="G386" s="391">
        <f t="shared" si="14"/>
        <v>3057321.94</v>
      </c>
      <c r="H386" s="391">
        <f t="shared" si="14"/>
        <v>0</v>
      </c>
      <c r="I386" s="391">
        <f t="shared" si="14"/>
        <v>0</v>
      </c>
      <c r="J386" s="391">
        <f t="shared" si="14"/>
        <v>0</v>
      </c>
      <c r="K386" s="351">
        <f t="shared" si="14"/>
        <v>3057321.94</v>
      </c>
    </row>
    <row r="387" spans="1:13" ht="29.25" customHeight="1" x14ac:dyDescent="0.25">
      <c r="A387" s="416" t="s">
        <v>433</v>
      </c>
      <c r="B387" s="401"/>
      <c r="C387" s="402"/>
      <c r="D387" s="403"/>
      <c r="E387" s="404">
        <f>F387+G387</f>
        <v>3057321.94</v>
      </c>
      <c r="F387" s="401"/>
      <c r="G387" s="404">
        <v>3057321.94</v>
      </c>
      <c r="H387" s="401"/>
      <c r="I387" s="405"/>
      <c r="J387" s="406"/>
      <c r="K387" s="407">
        <f>SUM(B387:E387)+SUM(H387:J387)</f>
        <v>3057321.94</v>
      </c>
    </row>
    <row r="388" spans="1:13" ht="13.5" customHeight="1" x14ac:dyDescent="0.25">
      <c r="A388" s="417" t="s">
        <v>434</v>
      </c>
      <c r="B388" s="409"/>
      <c r="C388" s="410"/>
      <c r="D388" s="411"/>
      <c r="E388" s="410">
        <f>F388+G388</f>
        <v>0</v>
      </c>
      <c r="F388" s="409"/>
      <c r="G388" s="410"/>
      <c r="H388" s="409"/>
      <c r="I388" s="412"/>
      <c r="J388" s="413"/>
      <c r="K388" s="414">
        <f>SUM(B388:E388)+SUM(H388:J388)</f>
        <v>0</v>
      </c>
    </row>
    <row r="389" spans="1:13" x14ac:dyDescent="0.25">
      <c r="A389" s="417" t="s">
        <v>435</v>
      </c>
      <c r="B389" s="409"/>
      <c r="C389" s="410"/>
      <c r="D389" s="411"/>
      <c r="E389" s="410">
        <f>F389+G389</f>
        <v>0</v>
      </c>
      <c r="F389" s="409"/>
      <c r="G389" s="410"/>
      <c r="H389" s="409"/>
      <c r="I389" s="412"/>
      <c r="J389" s="413"/>
      <c r="K389" s="414">
        <f>SUM(B389:E389)+SUM(H389:J389)</f>
        <v>0</v>
      </c>
    </row>
    <row r="390" spans="1:13" x14ac:dyDescent="0.25">
      <c r="A390" s="417" t="s">
        <v>436</v>
      </c>
      <c r="B390" s="409"/>
      <c r="C390" s="410"/>
      <c r="D390" s="411"/>
      <c r="E390" s="410">
        <f>F390+G390</f>
        <v>0</v>
      </c>
      <c r="F390" s="409"/>
      <c r="G390" s="410"/>
      <c r="H390" s="409"/>
      <c r="I390" s="412"/>
      <c r="J390" s="413"/>
      <c r="K390" s="414">
        <f>SUM(B390:E390)+SUM(H390:J390)</f>
        <v>0</v>
      </c>
    </row>
    <row r="391" spans="1:13" ht="25.5" customHeight="1" thickBot="1" x14ac:dyDescent="0.3">
      <c r="A391" s="417" t="s">
        <v>437</v>
      </c>
      <c r="B391" s="409"/>
      <c r="C391" s="410"/>
      <c r="D391" s="411"/>
      <c r="E391" s="410">
        <f>F391+G391</f>
        <v>0</v>
      </c>
      <c r="F391" s="409"/>
      <c r="G391" s="410"/>
      <c r="H391" s="409"/>
      <c r="I391" s="412"/>
      <c r="J391" s="413"/>
      <c r="K391" s="415">
        <f>SUM(B391:E391)+SUM(H391:J391)</f>
        <v>0</v>
      </c>
    </row>
    <row r="392" spans="1:13" ht="19.5" customHeight="1" thickBot="1" x14ac:dyDescent="0.3">
      <c r="A392" s="418" t="s">
        <v>4</v>
      </c>
      <c r="B392" s="419">
        <f t="shared" ref="B392:K392" si="15">B381+B382-B386</f>
        <v>0</v>
      </c>
      <c r="C392" s="419">
        <f t="shared" si="15"/>
        <v>0</v>
      </c>
      <c r="D392" s="419">
        <f t="shared" si="15"/>
        <v>0</v>
      </c>
      <c r="E392" s="419">
        <f t="shared" si="15"/>
        <v>1698416.6</v>
      </c>
      <c r="F392" s="419">
        <f t="shared" si="15"/>
        <v>0</v>
      </c>
      <c r="G392" s="419">
        <f t="shared" si="15"/>
        <v>1698416.6</v>
      </c>
      <c r="H392" s="419">
        <f t="shared" si="15"/>
        <v>0</v>
      </c>
      <c r="I392" s="419">
        <f t="shared" si="15"/>
        <v>0</v>
      </c>
      <c r="J392" s="419">
        <f t="shared" si="15"/>
        <v>0</v>
      </c>
      <c r="K392" s="304">
        <f t="shared" si="15"/>
        <v>1698416.6</v>
      </c>
    </row>
    <row r="394" spans="1:13" x14ac:dyDescent="0.25">
      <c r="A394" s="661" t="s">
        <v>438</v>
      </c>
      <c r="B394" s="882"/>
      <c r="C394" s="882"/>
    </row>
    <row r="395" spans="1:13" ht="15.75" thickBot="1" x14ac:dyDescent="0.3">
      <c r="A395" s="276"/>
      <c r="B395" s="420"/>
      <c r="C395" s="420"/>
      <c r="E395" s="421"/>
      <c r="F395" s="421"/>
      <c r="G395" s="421"/>
      <c r="H395" s="421"/>
      <c r="I395" s="421"/>
    </row>
    <row r="396" spans="1:13" ht="32.25" thickBot="1" x14ac:dyDescent="0.3">
      <c r="A396" s="866" t="s">
        <v>300</v>
      </c>
      <c r="B396" s="867"/>
      <c r="C396" s="422" t="s">
        <v>3</v>
      </c>
      <c r="D396" s="423" t="s">
        <v>305</v>
      </c>
      <c r="L396" s="306"/>
    </row>
    <row r="397" spans="1:13" x14ac:dyDescent="0.25">
      <c r="A397" s="868" t="s">
        <v>439</v>
      </c>
      <c r="B397" s="869"/>
      <c r="C397" s="424">
        <v>6911.39</v>
      </c>
      <c r="D397" s="424">
        <v>21704.3</v>
      </c>
      <c r="E397" s="425"/>
      <c r="F397" s="425"/>
      <c r="G397" s="425"/>
      <c r="H397" s="425"/>
      <c r="I397" s="425"/>
      <c r="M397" s="426"/>
    </row>
    <row r="398" spans="1:13" x14ac:dyDescent="0.25">
      <c r="A398" s="870" t="s">
        <v>440</v>
      </c>
      <c r="B398" s="871"/>
      <c r="C398" s="427">
        <v>13124.82</v>
      </c>
      <c r="D398" s="427">
        <v>18602.39</v>
      </c>
      <c r="E398" s="428"/>
      <c r="F398" s="428"/>
      <c r="G398" s="428"/>
      <c r="H398" s="428"/>
      <c r="I398" s="428"/>
      <c r="M398" s="426"/>
    </row>
    <row r="399" spans="1:13" x14ac:dyDescent="0.25">
      <c r="A399" s="870" t="s">
        <v>441</v>
      </c>
      <c r="B399" s="871"/>
      <c r="C399" s="427"/>
      <c r="D399" s="427"/>
      <c r="E399" s="429"/>
      <c r="F399" s="429"/>
      <c r="G399" s="429"/>
      <c r="H399" s="429"/>
      <c r="I399" s="429"/>
    </row>
    <row r="400" spans="1:13" x14ac:dyDescent="0.25">
      <c r="A400" s="872" t="s">
        <v>442</v>
      </c>
      <c r="B400" s="873"/>
      <c r="C400" s="430">
        <f>C401+C404+C405+C406+C407</f>
        <v>35621180.68999999</v>
      </c>
      <c r="D400" s="430">
        <f>D401+D404+D405+D406+D407</f>
        <v>21175676.959999993</v>
      </c>
      <c r="L400" s="330"/>
    </row>
    <row r="401" spans="1:13" x14ac:dyDescent="0.25">
      <c r="A401" s="772" t="s">
        <v>443</v>
      </c>
      <c r="B401" s="773"/>
      <c r="C401" s="431">
        <f>L402-L403</f>
        <v>0</v>
      </c>
      <c r="D401" s="431">
        <f>D402-D403</f>
        <v>0</v>
      </c>
      <c r="L401" s="330"/>
    </row>
    <row r="402" spans="1:13" x14ac:dyDescent="0.25">
      <c r="A402" s="862" t="s">
        <v>444</v>
      </c>
      <c r="B402" s="863"/>
      <c r="C402" s="234">
        <v>26088690.809999999</v>
      </c>
      <c r="D402" s="432">
        <v>14775149.16</v>
      </c>
      <c r="L402" s="433"/>
    </row>
    <row r="403" spans="1:13" ht="25.5" customHeight="1" x14ac:dyDescent="0.25">
      <c r="A403" s="862" t="s">
        <v>445</v>
      </c>
      <c r="B403" s="863"/>
      <c r="C403" s="103">
        <v>26088690.809999999</v>
      </c>
      <c r="D403" s="432">
        <v>14775149.16</v>
      </c>
      <c r="L403" s="433"/>
    </row>
    <row r="404" spans="1:13" x14ac:dyDescent="0.25">
      <c r="A404" s="864" t="s">
        <v>446</v>
      </c>
      <c r="B404" s="865"/>
      <c r="C404" s="301">
        <v>269018.65999999997</v>
      </c>
      <c r="D404" s="301">
        <v>251686</v>
      </c>
      <c r="L404" s="330"/>
      <c r="M404" s="426"/>
    </row>
    <row r="405" spans="1:13" x14ac:dyDescent="0.25">
      <c r="A405" s="864" t="s">
        <v>447</v>
      </c>
      <c r="B405" s="865"/>
      <c r="C405" s="103">
        <v>34217690.659999996</v>
      </c>
      <c r="D405" s="301">
        <f>('[1]Załacznik 10'!H35)+('[1]Załacznik 10'!H36)</f>
        <v>16260705.059999995</v>
      </c>
      <c r="L405" s="434"/>
    </row>
    <row r="406" spans="1:13" x14ac:dyDescent="0.25">
      <c r="A406" s="864" t="s">
        <v>448</v>
      </c>
      <c r="B406" s="865"/>
      <c r="C406" s="301">
        <v>0</v>
      </c>
      <c r="D406" s="301"/>
      <c r="L406" s="330"/>
    </row>
    <row r="407" spans="1:13" x14ac:dyDescent="0.25">
      <c r="A407" s="864" t="s">
        <v>215</v>
      </c>
      <c r="B407" s="865"/>
      <c r="C407" s="301">
        <v>1134471.3700000001</v>
      </c>
      <c r="D407" s="301">
        <f>1126297.1+89982.83+264648.25+7553.55+3174804.17-1126297.1+1405615.13-279318.03</f>
        <v>4663285.8999999994</v>
      </c>
      <c r="L407" s="330"/>
    </row>
    <row r="408" spans="1:13" ht="24.75" customHeight="1" thickBot="1" x14ac:dyDescent="0.3">
      <c r="A408" s="852" t="s">
        <v>449</v>
      </c>
      <c r="B408" s="853"/>
      <c r="C408" s="427">
        <v>0</v>
      </c>
      <c r="D408" s="427"/>
    </row>
    <row r="409" spans="1:13" ht="16.5" thickBot="1" x14ac:dyDescent="0.3">
      <c r="A409" s="854" t="s">
        <v>296</v>
      </c>
      <c r="B409" s="855"/>
      <c r="C409" s="304">
        <f>SUM(C397+C398+C399+C400+C408)</f>
        <v>35641216.899999991</v>
      </c>
      <c r="D409" s="304">
        <f>SUM(D397+D398+D399+D400+D408)</f>
        <v>21215983.649999995</v>
      </c>
    </row>
    <row r="412" spans="1:13" ht="15" x14ac:dyDescent="0.25">
      <c r="A412" s="421" t="s">
        <v>450</v>
      </c>
      <c r="B412" s="421"/>
      <c r="C412" s="421"/>
      <c r="D412" s="421"/>
    </row>
    <row r="413" spans="1:13" ht="13.5" thickBot="1" x14ac:dyDescent="0.3"/>
    <row r="414" spans="1:13" ht="13.5" thickBot="1" x14ac:dyDescent="0.3">
      <c r="A414" s="435" t="s">
        <v>451</v>
      </c>
      <c r="B414" s="436"/>
      <c r="C414" s="436"/>
      <c r="D414" s="437"/>
    </row>
    <row r="415" spans="1:13" ht="13.5" thickBot="1" x14ac:dyDescent="0.3">
      <c r="A415" s="856" t="s">
        <v>3</v>
      </c>
      <c r="B415" s="857"/>
      <c r="C415" s="858" t="s">
        <v>452</v>
      </c>
      <c r="D415" s="859"/>
    </row>
    <row r="416" spans="1:13" ht="13.5" thickBot="1" x14ac:dyDescent="0.3">
      <c r="A416" s="438"/>
      <c r="B416" s="439">
        <v>0</v>
      </c>
      <c r="C416" s="439"/>
      <c r="D416" s="440">
        <v>0</v>
      </c>
    </row>
    <row r="419" spans="1:4" ht="15" x14ac:dyDescent="0.25">
      <c r="A419" s="860" t="s">
        <v>453</v>
      </c>
      <c r="B419" s="860"/>
      <c r="C419" s="860"/>
      <c r="D419" s="830"/>
    </row>
    <row r="420" spans="1:4" ht="14.25" customHeight="1" x14ac:dyDescent="0.25">
      <c r="A420" s="861" t="s">
        <v>454</v>
      </c>
      <c r="B420" s="861"/>
      <c r="C420" s="861"/>
    </row>
    <row r="421" spans="1:4" ht="13.5" thickBot="1" x14ac:dyDescent="0.3">
      <c r="A421" s="441"/>
      <c r="B421" s="330"/>
      <c r="C421" s="330"/>
    </row>
    <row r="422" spans="1:4" ht="16.5" thickBot="1" x14ac:dyDescent="0.3">
      <c r="A422" s="842" t="s">
        <v>252</v>
      </c>
      <c r="B422" s="843"/>
      <c r="C422" s="317" t="s">
        <v>455</v>
      </c>
      <c r="D422" s="317" t="s">
        <v>456</v>
      </c>
    </row>
    <row r="423" spans="1:4" x14ac:dyDescent="0.25">
      <c r="A423" s="844" t="s">
        <v>457</v>
      </c>
      <c r="B423" s="674"/>
      <c r="C423" s="307">
        <v>0</v>
      </c>
      <c r="D423" s="308">
        <v>0</v>
      </c>
    </row>
    <row r="424" spans="1:4" x14ac:dyDescent="0.25">
      <c r="A424" s="845" t="s">
        <v>458</v>
      </c>
      <c r="B424" s="654"/>
      <c r="C424" s="442">
        <v>0</v>
      </c>
      <c r="D424" s="310">
        <v>0</v>
      </c>
    </row>
    <row r="425" spans="1:4" x14ac:dyDescent="0.25">
      <c r="A425" s="846" t="s">
        <v>459</v>
      </c>
      <c r="B425" s="847"/>
      <c r="C425" s="443"/>
      <c r="D425" s="444"/>
    </row>
    <row r="426" spans="1:4" x14ac:dyDescent="0.25">
      <c r="A426" s="848" t="s">
        <v>460</v>
      </c>
      <c r="B426" s="849"/>
      <c r="C426" s="442">
        <v>0</v>
      </c>
      <c r="D426" s="310">
        <v>0</v>
      </c>
    </row>
    <row r="427" spans="1:4" ht="13.5" customHeight="1" thickBot="1" x14ac:dyDescent="0.3">
      <c r="A427" s="850" t="s">
        <v>461</v>
      </c>
      <c r="B427" s="851"/>
      <c r="C427" s="445">
        <v>0</v>
      </c>
      <c r="D427" s="446">
        <v>0</v>
      </c>
    </row>
    <row r="435" spans="1:3" ht="15" x14ac:dyDescent="0.25">
      <c r="A435" s="447" t="s">
        <v>462</v>
      </c>
      <c r="B435" s="447"/>
      <c r="C435" s="447"/>
    </row>
    <row r="436" spans="1:3" ht="13.5" thickBot="1" x14ac:dyDescent="0.3">
      <c r="A436" s="448"/>
      <c r="B436" s="276"/>
      <c r="C436" s="276"/>
    </row>
    <row r="437" spans="1:3" ht="26.25" thickBot="1" x14ac:dyDescent="0.3">
      <c r="A437" s="449"/>
      <c r="B437" s="450" t="s">
        <v>463</v>
      </c>
      <c r="C437" s="297" t="s">
        <v>464</v>
      </c>
    </row>
    <row r="438" spans="1:3" ht="13.5" thickBot="1" x14ac:dyDescent="0.3">
      <c r="A438" s="451" t="s">
        <v>465</v>
      </c>
      <c r="B438" s="452">
        <f>B439+B444</f>
        <v>0</v>
      </c>
      <c r="C438" s="452">
        <f>C439+C444</f>
        <v>0</v>
      </c>
    </row>
    <row r="439" spans="1:3" x14ac:dyDescent="0.25">
      <c r="A439" s="453" t="s">
        <v>466</v>
      </c>
      <c r="B439" s="454">
        <f>SUM(B441:B443)</f>
        <v>0</v>
      </c>
      <c r="C439" s="454">
        <f>SUM(C441:C443)</f>
        <v>0</v>
      </c>
    </row>
    <row r="440" spans="1:3" x14ac:dyDescent="0.25">
      <c r="A440" s="455" t="s">
        <v>254</v>
      </c>
      <c r="B440" s="456"/>
      <c r="C440" s="457"/>
    </row>
    <row r="441" spans="1:3" x14ac:dyDescent="0.25">
      <c r="A441" s="455"/>
      <c r="B441" s="456"/>
      <c r="C441" s="457"/>
    </row>
    <row r="442" spans="1:3" x14ac:dyDescent="0.25">
      <c r="A442" s="455"/>
      <c r="B442" s="456"/>
      <c r="C442" s="457"/>
    </row>
    <row r="443" spans="1:3" ht="13.5" thickBot="1" x14ac:dyDescent="0.3">
      <c r="A443" s="458"/>
      <c r="B443" s="459"/>
      <c r="C443" s="460"/>
    </row>
    <row r="444" spans="1:3" x14ac:dyDescent="0.25">
      <c r="A444" s="453" t="s">
        <v>467</v>
      </c>
      <c r="B444" s="454">
        <f>SUM(B446:B448)</f>
        <v>0</v>
      </c>
      <c r="C444" s="454">
        <f>SUM(C446:C448)</f>
        <v>0</v>
      </c>
    </row>
    <row r="445" spans="1:3" x14ac:dyDescent="0.25">
      <c r="A445" s="455" t="s">
        <v>254</v>
      </c>
      <c r="B445" s="461"/>
      <c r="C445" s="462"/>
    </row>
    <row r="446" spans="1:3" x14ac:dyDescent="0.25">
      <c r="A446" s="463"/>
      <c r="B446" s="461"/>
      <c r="C446" s="462"/>
    </row>
    <row r="447" spans="1:3" x14ac:dyDescent="0.25">
      <c r="A447" s="463"/>
      <c r="B447" s="456"/>
      <c r="C447" s="457"/>
    </row>
    <row r="448" spans="1:3" ht="13.5" thickBot="1" x14ac:dyDescent="0.3">
      <c r="A448" s="464"/>
      <c r="B448" s="459"/>
      <c r="C448" s="460"/>
    </row>
    <row r="449" spans="1:9" ht="13.5" thickBot="1" x14ac:dyDescent="0.3">
      <c r="A449" s="451" t="s">
        <v>468</v>
      </c>
      <c r="B449" s="452">
        <f>B450+B455</f>
        <v>0</v>
      </c>
      <c r="C449" s="452">
        <f>C450+C455</f>
        <v>125976.02</v>
      </c>
    </row>
    <row r="450" spans="1:9" x14ac:dyDescent="0.25">
      <c r="A450" s="465" t="s">
        <v>466</v>
      </c>
      <c r="B450" s="461">
        <f>SUM(B452:B454)</f>
        <v>0</v>
      </c>
      <c r="C450" s="461">
        <f>SUM(C452:C454)</f>
        <v>0</v>
      </c>
    </row>
    <row r="451" spans="1:9" x14ac:dyDescent="0.25">
      <c r="A451" s="463" t="s">
        <v>254</v>
      </c>
      <c r="B451" s="456"/>
      <c r="C451" s="457"/>
    </row>
    <row r="452" spans="1:9" x14ac:dyDescent="0.25">
      <c r="A452" s="463"/>
      <c r="B452" s="456"/>
      <c r="C452" s="457"/>
    </row>
    <row r="453" spans="1:9" x14ac:dyDescent="0.25">
      <c r="A453" s="463"/>
      <c r="B453" s="456"/>
      <c r="C453" s="457"/>
    </row>
    <row r="454" spans="1:9" ht="13.5" thickBot="1" x14ac:dyDescent="0.3">
      <c r="A454" s="464"/>
      <c r="B454" s="459"/>
      <c r="C454" s="460"/>
    </row>
    <row r="455" spans="1:9" x14ac:dyDescent="0.25">
      <c r="A455" s="466" t="s">
        <v>467</v>
      </c>
      <c r="B455" s="467">
        <f>SUM(B457:B459)</f>
        <v>0</v>
      </c>
      <c r="C455" s="467">
        <f>SUM(C457:C459)</f>
        <v>125976.02</v>
      </c>
    </row>
    <row r="456" spans="1:9" x14ac:dyDescent="0.25">
      <c r="A456" s="463" t="s">
        <v>254</v>
      </c>
      <c r="B456" s="456"/>
      <c r="C456" s="456"/>
    </row>
    <row r="457" spans="1:9" ht="23.25" customHeight="1" x14ac:dyDescent="0.25">
      <c r="A457" s="468" t="s">
        <v>469</v>
      </c>
      <c r="B457" s="456">
        <v>0</v>
      </c>
      <c r="C457" s="456">
        <v>59679.76</v>
      </c>
    </row>
    <row r="458" spans="1:9" x14ac:dyDescent="0.25">
      <c r="A458" s="468" t="s">
        <v>470</v>
      </c>
      <c r="B458" s="456">
        <v>0</v>
      </c>
      <c r="C458" s="456">
        <v>33086.26</v>
      </c>
    </row>
    <row r="459" spans="1:9" ht="37.5" customHeight="1" thickBot="1" x14ac:dyDescent="0.3">
      <c r="A459" s="469" t="s">
        <v>471</v>
      </c>
      <c r="B459" s="470">
        <v>0</v>
      </c>
      <c r="C459" s="471">
        <v>33210</v>
      </c>
    </row>
    <row r="460" spans="1:9" ht="15" x14ac:dyDescent="0.25">
      <c r="A460" s="447"/>
      <c r="B460" s="447"/>
      <c r="C460" s="447"/>
    </row>
    <row r="461" spans="1:9" ht="15" x14ac:dyDescent="0.25">
      <c r="A461" s="447"/>
      <c r="B461" s="447"/>
      <c r="C461" s="447"/>
    </row>
    <row r="462" spans="1:9" ht="43.5" customHeight="1" x14ac:dyDescent="0.25">
      <c r="A462" s="661" t="s">
        <v>472</v>
      </c>
      <c r="B462" s="661"/>
      <c r="C462" s="661"/>
      <c r="D462" s="661"/>
      <c r="E462" s="830"/>
      <c r="F462" s="830"/>
      <c r="G462" s="830"/>
      <c r="H462" s="830"/>
      <c r="I462" s="830"/>
    </row>
    <row r="463" spans="1:9" ht="15.75" thickBot="1" x14ac:dyDescent="0.3">
      <c r="A463" s="472"/>
      <c r="B463" s="472"/>
      <c r="C463" s="472"/>
      <c r="D463" s="472"/>
      <c r="E463" s="107"/>
      <c r="F463" s="107"/>
      <c r="G463" s="107"/>
      <c r="H463" s="107"/>
      <c r="I463" s="107"/>
    </row>
    <row r="464" spans="1:9" ht="55.5" customHeight="1" thickBot="1" x14ac:dyDescent="0.3">
      <c r="A464" s="831" t="s">
        <v>473</v>
      </c>
      <c r="B464" s="832"/>
      <c r="C464" s="833"/>
      <c r="D464" s="834"/>
    </row>
    <row r="465" spans="1:7" ht="24.75" customHeight="1" thickBot="1" x14ac:dyDescent="0.3">
      <c r="A465" s="668" t="s">
        <v>3</v>
      </c>
      <c r="B465" s="835"/>
      <c r="C465" s="836" t="s">
        <v>4</v>
      </c>
      <c r="D465" s="837"/>
    </row>
    <row r="466" spans="1:7" ht="20.25" customHeight="1" thickBot="1" x14ac:dyDescent="0.3">
      <c r="A466" s="838"/>
      <c r="B466" s="839"/>
      <c r="C466" s="840"/>
      <c r="D466" s="841"/>
    </row>
    <row r="467" spans="1:7" ht="15" x14ac:dyDescent="0.25">
      <c r="A467" s="447"/>
      <c r="B467" s="447"/>
      <c r="C467" s="447"/>
    </row>
    <row r="468" spans="1:7" ht="15" x14ac:dyDescent="0.25">
      <c r="A468" s="447"/>
      <c r="B468" s="447"/>
      <c r="C468" s="447"/>
    </row>
    <row r="469" spans="1:7" ht="15" x14ac:dyDescent="0.25">
      <c r="A469" s="447"/>
      <c r="B469" s="447"/>
      <c r="C469" s="447"/>
    </row>
    <row r="470" spans="1:7" ht="15" x14ac:dyDescent="0.25">
      <c r="A470" s="447"/>
      <c r="B470" s="447"/>
      <c r="C470" s="447"/>
    </row>
    <row r="471" spans="1:7" ht="15" x14ac:dyDescent="0.25">
      <c r="A471" s="447"/>
      <c r="B471" s="447"/>
      <c r="C471" s="447"/>
    </row>
    <row r="472" spans="1:7" ht="15" x14ac:dyDescent="0.25">
      <c r="A472" s="447"/>
      <c r="B472" s="447"/>
      <c r="C472" s="447"/>
    </row>
    <row r="473" spans="1:7" ht="15" x14ac:dyDescent="0.25">
      <c r="A473" s="447"/>
      <c r="B473" s="447"/>
      <c r="C473" s="447"/>
    </row>
    <row r="474" spans="1:7" ht="15" x14ac:dyDescent="0.25">
      <c r="A474" s="447"/>
      <c r="B474" s="447"/>
      <c r="C474" s="447"/>
    </row>
    <row r="475" spans="1:7" ht="15" x14ac:dyDescent="0.25">
      <c r="A475" s="447"/>
      <c r="B475" s="447"/>
      <c r="C475" s="447"/>
    </row>
    <row r="476" spans="1:7" ht="15" x14ac:dyDescent="0.25">
      <c r="A476" s="447" t="s">
        <v>474</v>
      </c>
      <c r="B476" s="447"/>
      <c r="C476" s="447"/>
    </row>
    <row r="477" spans="1:7" ht="15" x14ac:dyDescent="0.25">
      <c r="A477" s="701" t="s">
        <v>475</v>
      </c>
      <c r="B477" s="701"/>
      <c r="C477" s="701"/>
    </row>
    <row r="478" spans="1:7" ht="15.75" thickBot="1" x14ac:dyDescent="0.3">
      <c r="A478" s="447"/>
      <c r="B478" s="447"/>
      <c r="C478" s="447"/>
    </row>
    <row r="479" spans="1:7" ht="24.75" thickBot="1" x14ac:dyDescent="0.3">
      <c r="A479" s="827" t="s">
        <v>476</v>
      </c>
      <c r="B479" s="828"/>
      <c r="C479" s="828"/>
      <c r="D479" s="829"/>
      <c r="E479" s="473" t="s">
        <v>463</v>
      </c>
      <c r="F479" s="474" t="s">
        <v>464</v>
      </c>
      <c r="G479" s="475"/>
    </row>
    <row r="480" spans="1:7" ht="14.25" customHeight="1" thickBot="1" x14ac:dyDescent="0.3">
      <c r="A480" s="824" t="s">
        <v>477</v>
      </c>
      <c r="B480" s="825"/>
      <c r="C480" s="825"/>
      <c r="D480" s="826"/>
      <c r="E480" s="476">
        <f>SUM(E481:E488)</f>
        <v>62171009.620000005</v>
      </c>
      <c r="F480" s="476">
        <f>SUM(F481:F488)</f>
        <v>-6431680.5600000005</v>
      </c>
      <c r="G480" s="477"/>
    </row>
    <row r="481" spans="1:7" x14ac:dyDescent="0.25">
      <c r="A481" s="818" t="s">
        <v>478</v>
      </c>
      <c r="B481" s="819"/>
      <c r="C481" s="819"/>
      <c r="D481" s="820"/>
      <c r="E481" s="478">
        <v>21380234.219999999</v>
      </c>
      <c r="F481" s="479">
        <v>652846.49</v>
      </c>
      <c r="G481" s="253"/>
    </row>
    <row r="482" spans="1:7" x14ac:dyDescent="0.25">
      <c r="A482" s="806" t="s">
        <v>479</v>
      </c>
      <c r="B482" s="807"/>
      <c r="C482" s="807"/>
      <c r="D482" s="808"/>
      <c r="E482" s="480">
        <v>38844963.810000002</v>
      </c>
      <c r="F482" s="481">
        <v>-8547825.0600000005</v>
      </c>
      <c r="G482" s="253"/>
    </row>
    <row r="483" spans="1:7" x14ac:dyDescent="0.25">
      <c r="A483" s="806" t="s">
        <v>480</v>
      </c>
      <c r="B483" s="807"/>
      <c r="C483" s="807"/>
      <c r="D483" s="808"/>
      <c r="E483" s="480">
        <v>470490.63</v>
      </c>
      <c r="F483" s="481"/>
      <c r="G483" s="253"/>
    </row>
    <row r="484" spans="1:7" x14ac:dyDescent="0.25">
      <c r="A484" s="806" t="s">
        <v>481</v>
      </c>
      <c r="B484" s="807"/>
      <c r="C484" s="807"/>
      <c r="D484" s="808"/>
      <c r="E484" s="480"/>
      <c r="F484" s="481"/>
      <c r="G484" s="253"/>
    </row>
    <row r="485" spans="1:7" x14ac:dyDescent="0.25">
      <c r="A485" s="806" t="s">
        <v>482</v>
      </c>
      <c r="B485" s="807"/>
      <c r="C485" s="807"/>
      <c r="D485" s="808"/>
      <c r="E485" s="480">
        <v>1120850.17</v>
      </c>
      <c r="F485" s="481">
        <v>1411316.94</v>
      </c>
      <c r="G485" s="253"/>
    </row>
    <row r="486" spans="1:7" x14ac:dyDescent="0.25">
      <c r="A486" s="809" t="s">
        <v>483</v>
      </c>
      <c r="B486" s="810"/>
      <c r="C486" s="810"/>
      <c r="D486" s="811"/>
      <c r="E486" s="480"/>
      <c r="F486" s="481"/>
      <c r="G486" s="253"/>
    </row>
    <row r="487" spans="1:7" x14ac:dyDescent="0.25">
      <c r="A487" s="809" t="s">
        <v>484</v>
      </c>
      <c r="B487" s="810"/>
      <c r="C487" s="810"/>
      <c r="D487" s="811"/>
      <c r="E487" s="480">
        <v>245747.97</v>
      </c>
      <c r="F487" s="481">
        <v>0</v>
      </c>
      <c r="G487" s="253"/>
    </row>
    <row r="488" spans="1:7" ht="13.5" thickBot="1" x14ac:dyDescent="0.3">
      <c r="A488" s="821" t="s">
        <v>485</v>
      </c>
      <c r="B488" s="822"/>
      <c r="C488" s="822"/>
      <c r="D488" s="823"/>
      <c r="E488" s="482">
        <v>108722.82</v>
      </c>
      <c r="F488" s="483">
        <v>51981.07</v>
      </c>
      <c r="G488" s="253"/>
    </row>
    <row r="489" spans="1:7" ht="13.5" thickBot="1" x14ac:dyDescent="0.3">
      <c r="A489" s="824" t="s">
        <v>486</v>
      </c>
      <c r="B489" s="825"/>
      <c r="C489" s="825"/>
      <c r="D489" s="826"/>
      <c r="E489" s="484">
        <v>48183.61</v>
      </c>
      <c r="F489" s="485">
        <v>8820.75</v>
      </c>
      <c r="G489" s="486"/>
    </row>
    <row r="490" spans="1:7" ht="13.5" thickBot="1" x14ac:dyDescent="0.3">
      <c r="A490" s="812" t="s">
        <v>487</v>
      </c>
      <c r="B490" s="813"/>
      <c r="C490" s="813"/>
      <c r="D490" s="814"/>
      <c r="E490" s="487"/>
      <c r="F490" s="488"/>
      <c r="G490" s="486"/>
    </row>
    <row r="491" spans="1:7" ht="13.5" thickBot="1" x14ac:dyDescent="0.3">
      <c r="A491" s="812" t="s">
        <v>488</v>
      </c>
      <c r="B491" s="813"/>
      <c r="C491" s="813"/>
      <c r="D491" s="814"/>
      <c r="E491" s="484"/>
      <c r="F491" s="485"/>
      <c r="G491" s="486"/>
    </row>
    <row r="492" spans="1:7" ht="13.5" thickBot="1" x14ac:dyDescent="0.3">
      <c r="A492" s="815" t="s">
        <v>489</v>
      </c>
      <c r="B492" s="816"/>
      <c r="C492" s="816"/>
      <c r="D492" s="817"/>
      <c r="E492" s="484"/>
      <c r="F492" s="485"/>
      <c r="G492" s="486"/>
    </row>
    <row r="493" spans="1:7" ht="13.5" thickBot="1" x14ac:dyDescent="0.3">
      <c r="A493" s="815" t="s">
        <v>490</v>
      </c>
      <c r="B493" s="816"/>
      <c r="C493" s="816"/>
      <c r="D493" s="817"/>
      <c r="E493" s="476">
        <f>E494+E502+E505+E508</f>
        <v>43105916.409999996</v>
      </c>
      <c r="F493" s="476">
        <f>SUM(F494+F502+F505+F508)</f>
        <v>7499499.1500000004</v>
      </c>
      <c r="G493" s="477"/>
    </row>
    <row r="494" spans="1:7" x14ac:dyDescent="0.25">
      <c r="A494" s="818" t="s">
        <v>491</v>
      </c>
      <c r="B494" s="819"/>
      <c r="C494" s="819"/>
      <c r="D494" s="820"/>
      <c r="E494" s="489">
        <f>SUM(E495:E501)</f>
        <v>41980015</v>
      </c>
      <c r="F494" s="489">
        <f>SUM(F495:F501)</f>
        <v>0</v>
      </c>
      <c r="G494" s="490"/>
    </row>
    <row r="495" spans="1:7" x14ac:dyDescent="0.25">
      <c r="A495" s="803" t="s">
        <v>492</v>
      </c>
      <c r="B495" s="804"/>
      <c r="C495" s="804"/>
      <c r="D495" s="805"/>
      <c r="E495" s="491">
        <v>40297154</v>
      </c>
      <c r="F495" s="492"/>
      <c r="G495" s="493"/>
    </row>
    <row r="496" spans="1:7" x14ac:dyDescent="0.25">
      <c r="A496" s="803" t="s">
        <v>493</v>
      </c>
      <c r="B496" s="804"/>
      <c r="C496" s="804"/>
      <c r="D496" s="805"/>
      <c r="E496" s="491">
        <v>1532977</v>
      </c>
      <c r="F496" s="492"/>
      <c r="G496" s="493"/>
    </row>
    <row r="497" spans="1:7" x14ac:dyDescent="0.25">
      <c r="A497" s="803" t="s">
        <v>494</v>
      </c>
      <c r="B497" s="804"/>
      <c r="C497" s="804"/>
      <c r="D497" s="805"/>
      <c r="E497" s="491"/>
      <c r="F497" s="492"/>
      <c r="G497" s="493"/>
    </row>
    <row r="498" spans="1:7" x14ac:dyDescent="0.25">
      <c r="A498" s="803" t="s">
        <v>495</v>
      </c>
      <c r="B498" s="804"/>
      <c r="C498" s="804"/>
      <c r="D498" s="805"/>
      <c r="E498" s="491">
        <v>149884</v>
      </c>
      <c r="F498" s="492"/>
      <c r="G498" s="493"/>
    </row>
    <row r="499" spans="1:7" x14ac:dyDescent="0.25">
      <c r="A499" s="803" t="s">
        <v>496</v>
      </c>
      <c r="B499" s="804"/>
      <c r="C499" s="804"/>
      <c r="D499" s="805"/>
      <c r="E499" s="491"/>
      <c r="F499" s="492"/>
      <c r="G499" s="493"/>
    </row>
    <row r="500" spans="1:7" x14ac:dyDescent="0.25">
      <c r="A500" s="803" t="s">
        <v>497</v>
      </c>
      <c r="B500" s="804"/>
      <c r="C500" s="804"/>
      <c r="D500" s="805"/>
      <c r="E500" s="491"/>
      <c r="F500" s="492"/>
      <c r="G500" s="493"/>
    </row>
    <row r="501" spans="1:7" x14ac:dyDescent="0.25">
      <c r="A501" s="803" t="s">
        <v>498</v>
      </c>
      <c r="B501" s="804"/>
      <c r="C501" s="804"/>
      <c r="D501" s="805"/>
      <c r="E501" s="491"/>
      <c r="F501" s="492"/>
      <c r="G501" s="493"/>
    </row>
    <row r="502" spans="1:7" x14ac:dyDescent="0.25">
      <c r="A502" s="809" t="s">
        <v>499</v>
      </c>
      <c r="B502" s="810"/>
      <c r="C502" s="810"/>
      <c r="D502" s="811"/>
      <c r="E502" s="494">
        <f>SUM(E503:E504)</f>
        <v>0</v>
      </c>
      <c r="F502" s="494">
        <f>SUM(F503:F504)</f>
        <v>0</v>
      </c>
      <c r="G502" s="490"/>
    </row>
    <row r="503" spans="1:7" x14ac:dyDescent="0.25">
      <c r="A503" s="803" t="s">
        <v>500</v>
      </c>
      <c r="B503" s="804"/>
      <c r="C503" s="804"/>
      <c r="D503" s="805"/>
      <c r="E503" s="491"/>
      <c r="F503" s="492"/>
      <c r="G503" s="493"/>
    </row>
    <row r="504" spans="1:7" x14ac:dyDescent="0.25">
      <c r="A504" s="803" t="s">
        <v>501</v>
      </c>
      <c r="B504" s="804"/>
      <c r="C504" s="804"/>
      <c r="D504" s="805"/>
      <c r="E504" s="491"/>
      <c r="F504" s="492"/>
      <c r="G504" s="493"/>
    </row>
    <row r="505" spans="1:7" x14ac:dyDescent="0.25">
      <c r="A505" s="806" t="s">
        <v>502</v>
      </c>
      <c r="B505" s="807"/>
      <c r="C505" s="807"/>
      <c r="D505" s="808"/>
      <c r="E505" s="494">
        <f>SUM(E506:E507)</f>
        <v>0</v>
      </c>
      <c r="F505" s="494">
        <f>SUM(F506:F507)</f>
        <v>0</v>
      </c>
      <c r="G505" s="490"/>
    </row>
    <row r="506" spans="1:7" x14ac:dyDescent="0.25">
      <c r="A506" s="803" t="s">
        <v>503</v>
      </c>
      <c r="B506" s="804"/>
      <c r="C506" s="804"/>
      <c r="D506" s="805"/>
      <c r="E506" s="491"/>
      <c r="F506" s="492"/>
      <c r="G506" s="493"/>
    </row>
    <row r="507" spans="1:7" x14ac:dyDescent="0.25">
      <c r="A507" s="803" t="s">
        <v>504</v>
      </c>
      <c r="B507" s="804"/>
      <c r="C507" s="804"/>
      <c r="D507" s="805"/>
      <c r="E507" s="491"/>
      <c r="F507" s="492"/>
      <c r="G507" s="493"/>
    </row>
    <row r="508" spans="1:7" x14ac:dyDescent="0.25">
      <c r="A508" s="806" t="s">
        <v>505</v>
      </c>
      <c r="B508" s="807"/>
      <c r="C508" s="807"/>
      <c r="D508" s="808"/>
      <c r="E508" s="494">
        <f>SUM(E509:E522)</f>
        <v>1125901.4099999999</v>
      </c>
      <c r="F508" s="494">
        <f>SUM(F509:F522)</f>
        <v>7499499.1500000004</v>
      </c>
      <c r="G508" s="490"/>
    </row>
    <row r="509" spans="1:7" x14ac:dyDescent="0.25">
      <c r="A509" s="803" t="s">
        <v>506</v>
      </c>
      <c r="B509" s="804"/>
      <c r="C509" s="804"/>
      <c r="D509" s="805"/>
      <c r="E509" s="480"/>
      <c r="F509" s="481">
        <v>6838953.6500000004</v>
      </c>
      <c r="G509" s="253"/>
    </row>
    <row r="510" spans="1:7" x14ac:dyDescent="0.25">
      <c r="A510" s="803" t="s">
        <v>507</v>
      </c>
      <c r="B510" s="804"/>
      <c r="C510" s="804"/>
      <c r="D510" s="805"/>
      <c r="E510" s="480"/>
      <c r="F510" s="481"/>
      <c r="G510" s="253"/>
    </row>
    <row r="511" spans="1:7" x14ac:dyDescent="0.25">
      <c r="A511" s="803" t="s">
        <v>508</v>
      </c>
      <c r="B511" s="804"/>
      <c r="C511" s="804"/>
      <c r="D511" s="805"/>
      <c r="E511" s="495"/>
      <c r="F511" s="496"/>
      <c r="G511" s="253"/>
    </row>
    <row r="512" spans="1:7" x14ac:dyDescent="0.25">
      <c r="A512" s="803" t="s">
        <v>509</v>
      </c>
      <c r="B512" s="804"/>
      <c r="C512" s="804"/>
      <c r="D512" s="805"/>
      <c r="E512" s="480"/>
      <c r="F512" s="481"/>
      <c r="G512" s="253"/>
    </row>
    <row r="513" spans="1:7" x14ac:dyDescent="0.25">
      <c r="A513" s="803" t="s">
        <v>510</v>
      </c>
      <c r="B513" s="804"/>
      <c r="C513" s="804"/>
      <c r="D513" s="805"/>
      <c r="E513" s="480"/>
      <c r="F513" s="481"/>
      <c r="G513" s="253"/>
    </row>
    <row r="514" spans="1:7" x14ac:dyDescent="0.25">
      <c r="A514" s="803" t="s">
        <v>511</v>
      </c>
      <c r="B514" s="804"/>
      <c r="C514" s="804"/>
      <c r="D514" s="805"/>
      <c r="E514" s="480"/>
      <c r="F514" s="481"/>
      <c r="G514" s="253"/>
    </row>
    <row r="515" spans="1:7" x14ac:dyDescent="0.25">
      <c r="A515" s="803" t="s">
        <v>512</v>
      </c>
      <c r="B515" s="804"/>
      <c r="C515" s="804"/>
      <c r="D515" s="805"/>
      <c r="E515" s="480"/>
      <c r="F515" s="481"/>
      <c r="G515" s="253"/>
    </row>
    <row r="516" spans="1:7" x14ac:dyDescent="0.25">
      <c r="A516" s="803" t="s">
        <v>513</v>
      </c>
      <c r="B516" s="804"/>
      <c r="C516" s="804"/>
      <c r="D516" s="805"/>
      <c r="E516" s="480"/>
      <c r="F516" s="481"/>
      <c r="G516" s="253"/>
    </row>
    <row r="517" spans="1:7" x14ac:dyDescent="0.25">
      <c r="A517" s="803" t="s">
        <v>514</v>
      </c>
      <c r="B517" s="804"/>
      <c r="C517" s="804"/>
      <c r="D517" s="805"/>
      <c r="E517" s="480"/>
      <c r="F517" s="481"/>
      <c r="G517" s="253"/>
    </row>
    <row r="518" spans="1:7" x14ac:dyDescent="0.25">
      <c r="A518" s="784" t="s">
        <v>515</v>
      </c>
      <c r="B518" s="785"/>
      <c r="C518" s="785"/>
      <c r="D518" s="786"/>
      <c r="E518" s="480">
        <v>1047513.71</v>
      </c>
      <c r="F518" s="481">
        <v>644610.42000000004</v>
      </c>
      <c r="G518" s="253"/>
    </row>
    <row r="519" spans="1:7" x14ac:dyDescent="0.25">
      <c r="A519" s="784" t="s">
        <v>516</v>
      </c>
      <c r="B519" s="785"/>
      <c r="C519" s="785"/>
      <c r="D519" s="786"/>
      <c r="E519" s="480"/>
      <c r="F519" s="481"/>
      <c r="G519" s="253"/>
    </row>
    <row r="520" spans="1:7" x14ac:dyDescent="0.25">
      <c r="A520" s="784" t="s">
        <v>517</v>
      </c>
      <c r="B520" s="785"/>
      <c r="C520" s="785"/>
      <c r="D520" s="786"/>
      <c r="E520" s="480"/>
      <c r="F520" s="481"/>
      <c r="G520" s="253"/>
    </row>
    <row r="521" spans="1:7" x14ac:dyDescent="0.25">
      <c r="A521" s="787" t="s">
        <v>518</v>
      </c>
      <c r="B521" s="788"/>
      <c r="C521" s="788"/>
      <c r="D521" s="789"/>
      <c r="E521" s="480"/>
      <c r="F521" s="481"/>
      <c r="G521" s="253"/>
    </row>
    <row r="522" spans="1:7" ht="13.5" thickBot="1" x14ac:dyDescent="0.3">
      <c r="A522" s="790" t="s">
        <v>519</v>
      </c>
      <c r="B522" s="791"/>
      <c r="C522" s="791"/>
      <c r="D522" s="792"/>
      <c r="E522" s="480">
        <v>78387.7</v>
      </c>
      <c r="F522" s="481">
        <v>15935.08</v>
      </c>
      <c r="G522" s="253"/>
    </row>
    <row r="523" spans="1:7" ht="13.5" thickBot="1" x14ac:dyDescent="0.3">
      <c r="A523" s="793" t="s">
        <v>520</v>
      </c>
      <c r="B523" s="794"/>
      <c r="C523" s="794"/>
      <c r="D523" s="795"/>
      <c r="E523" s="497">
        <f>SUM(E480+E489+E490+E491+E492+E493)</f>
        <v>105325109.64</v>
      </c>
      <c r="F523" s="497">
        <f>SUM(F480+F489+F490+F491+F492+F493)</f>
        <v>1076639.3399999999</v>
      </c>
      <c r="G523" s="477"/>
    </row>
    <row r="525" spans="1:7" ht="13.5" x14ac:dyDescent="0.25">
      <c r="A525" s="747" t="s">
        <v>521</v>
      </c>
      <c r="B525" s="748"/>
      <c r="C525" s="748"/>
      <c r="D525" s="748"/>
    </row>
    <row r="526" spans="1:7" ht="15.75" thickBot="1" x14ac:dyDescent="0.3">
      <c r="A526" s="447"/>
      <c r="B526" s="447"/>
      <c r="C526" s="295"/>
    </row>
    <row r="527" spans="1:7" ht="15.75" x14ac:dyDescent="0.25">
      <c r="A527" s="796" t="s">
        <v>522</v>
      </c>
      <c r="B527" s="797"/>
      <c r="C527" s="798" t="s">
        <v>463</v>
      </c>
      <c r="D527" s="798" t="s">
        <v>464</v>
      </c>
    </row>
    <row r="528" spans="1:7" ht="15.75" thickBot="1" x14ac:dyDescent="0.3">
      <c r="A528" s="801"/>
      <c r="B528" s="802"/>
      <c r="C528" s="799"/>
      <c r="D528" s="800"/>
    </row>
    <row r="529" spans="1:12" x14ac:dyDescent="0.25">
      <c r="A529" s="778" t="s">
        <v>523</v>
      </c>
      <c r="B529" s="779"/>
      <c r="C529" s="461">
        <v>16033031.470000001</v>
      </c>
      <c r="D529" s="462">
        <v>8705760.0800000001</v>
      </c>
    </row>
    <row r="530" spans="1:12" x14ac:dyDescent="0.25">
      <c r="A530" s="780" t="s">
        <v>524</v>
      </c>
      <c r="B530" s="781"/>
      <c r="C530" s="456"/>
      <c r="D530" s="457"/>
    </row>
    <row r="531" spans="1:12" x14ac:dyDescent="0.25">
      <c r="A531" s="782" t="s">
        <v>525</v>
      </c>
      <c r="B531" s="783"/>
      <c r="C531" s="456">
        <v>18353687.969999999</v>
      </c>
      <c r="D531" s="457">
        <v>13592164.640000001</v>
      </c>
    </row>
    <row r="532" spans="1:12" x14ac:dyDescent="0.25">
      <c r="A532" s="774" t="s">
        <v>526</v>
      </c>
      <c r="B532" s="775"/>
      <c r="C532" s="456"/>
      <c r="D532" s="457"/>
    </row>
    <row r="533" spans="1:12" x14ac:dyDescent="0.25">
      <c r="A533" s="770" t="s">
        <v>527</v>
      </c>
      <c r="B533" s="771"/>
      <c r="C533" s="456"/>
      <c r="D533" s="457"/>
    </row>
    <row r="534" spans="1:12" x14ac:dyDescent="0.25">
      <c r="A534" s="770" t="s">
        <v>528</v>
      </c>
      <c r="B534" s="771"/>
      <c r="C534" s="456">
        <v>7617.94</v>
      </c>
      <c r="D534" s="457">
        <v>13668.2</v>
      </c>
    </row>
    <row r="535" spans="1:12" x14ac:dyDescent="0.25">
      <c r="A535" s="770" t="s">
        <v>529</v>
      </c>
      <c r="B535" s="771"/>
      <c r="C535" s="456"/>
      <c r="D535" s="457"/>
    </row>
    <row r="536" spans="1:12" ht="21.75" customHeight="1" x14ac:dyDescent="0.25">
      <c r="A536" s="772" t="s">
        <v>530</v>
      </c>
      <c r="B536" s="773"/>
      <c r="C536" s="456">
        <v>484610.16</v>
      </c>
      <c r="D536" s="457">
        <v>348390.84</v>
      </c>
    </row>
    <row r="537" spans="1:12" x14ac:dyDescent="0.25">
      <c r="A537" s="774" t="s">
        <v>531</v>
      </c>
      <c r="B537" s="775"/>
      <c r="C537" s="498">
        <v>142796.99</v>
      </c>
      <c r="D537" s="457">
        <v>108541.49</v>
      </c>
    </row>
    <row r="538" spans="1:12" ht="13.5" thickBot="1" x14ac:dyDescent="0.3">
      <c r="A538" s="776" t="s">
        <v>215</v>
      </c>
      <c r="B538" s="777"/>
      <c r="C538" s="499"/>
      <c r="D538" s="500"/>
    </row>
    <row r="539" spans="1:12" ht="16.5" thickBot="1" x14ac:dyDescent="0.3">
      <c r="A539" s="697" t="s">
        <v>285</v>
      </c>
      <c r="B539" s="699"/>
      <c r="C539" s="501">
        <f>SUM(C529:C538)</f>
        <v>35021744.529999994</v>
      </c>
      <c r="D539" s="501">
        <f>SUM(D529:D538)</f>
        <v>22768525.249999996</v>
      </c>
      <c r="L539" s="327"/>
    </row>
    <row r="540" spans="1:12" x14ac:dyDescent="0.25">
      <c r="L540" s="327"/>
    </row>
    <row r="541" spans="1:12" x14ac:dyDescent="0.25">
      <c r="L541" s="327"/>
    </row>
    <row r="542" spans="1:12" ht="15" x14ac:dyDescent="0.25">
      <c r="A542" s="701" t="s">
        <v>532</v>
      </c>
      <c r="B542" s="701"/>
      <c r="C542" s="701"/>
      <c r="L542" s="327"/>
    </row>
    <row r="543" spans="1:12" ht="15.75" thickBot="1" x14ac:dyDescent="0.3">
      <c r="A543" s="447"/>
      <c r="B543" s="447"/>
      <c r="C543" s="447"/>
      <c r="L543" s="327"/>
    </row>
    <row r="544" spans="1:12" ht="26.25" thickBot="1" x14ac:dyDescent="0.3">
      <c r="A544" s="761" t="s">
        <v>533</v>
      </c>
      <c r="B544" s="762"/>
      <c r="C544" s="762"/>
      <c r="D544" s="763"/>
      <c r="E544" s="450" t="s">
        <v>463</v>
      </c>
      <c r="F544" s="297" t="s">
        <v>464</v>
      </c>
      <c r="L544" s="327"/>
    </row>
    <row r="545" spans="1:17" ht="13.5" thickBot="1" x14ac:dyDescent="0.3">
      <c r="A545" s="684" t="s">
        <v>534</v>
      </c>
      <c r="B545" s="685"/>
      <c r="C545" s="685"/>
      <c r="D545" s="686"/>
      <c r="E545" s="502">
        <f>E546+E547+E548</f>
        <v>236954332.31999999</v>
      </c>
      <c r="F545" s="502">
        <f>F546+F547+F548</f>
        <v>53151435.329999998</v>
      </c>
      <c r="L545" s="327"/>
    </row>
    <row r="546" spans="1:17" x14ac:dyDescent="0.25">
      <c r="A546" s="764" t="s">
        <v>535</v>
      </c>
      <c r="B546" s="765"/>
      <c r="C546" s="765"/>
      <c r="D546" s="766"/>
      <c r="E546" s="503"/>
      <c r="F546" s="504"/>
      <c r="L546" s="327"/>
    </row>
    <row r="547" spans="1:17" x14ac:dyDescent="0.25">
      <c r="A547" s="678" t="s">
        <v>536</v>
      </c>
      <c r="B547" s="679"/>
      <c r="C547" s="679"/>
      <c r="D547" s="680"/>
      <c r="E547" s="505">
        <v>17702871.170000002</v>
      </c>
      <c r="F547" s="506">
        <v>14300</v>
      </c>
      <c r="I547" s="330"/>
      <c r="J547" s="330"/>
      <c r="K547" s="330"/>
      <c r="L547" s="327"/>
      <c r="M547" s="507"/>
      <c r="N547" s="508"/>
      <c r="O547" s="330"/>
      <c r="P547" s="330"/>
      <c r="Q547" s="330"/>
    </row>
    <row r="548" spans="1:17" ht="13.5" thickBot="1" x14ac:dyDescent="0.3">
      <c r="A548" s="738" t="s">
        <v>537</v>
      </c>
      <c r="B548" s="739"/>
      <c r="C548" s="739"/>
      <c r="D548" s="740"/>
      <c r="E548" s="509">
        <v>219251461.15000001</v>
      </c>
      <c r="F548" s="510">
        <v>53137135.329999998</v>
      </c>
      <c r="I548" s="330"/>
      <c r="J548" s="330"/>
      <c r="K548" s="330"/>
      <c r="L548" s="327"/>
      <c r="M548" s="507"/>
      <c r="N548" s="508"/>
      <c r="O548" s="330"/>
      <c r="P548" s="330"/>
      <c r="Q548" s="330"/>
    </row>
    <row r="549" spans="1:17" ht="13.5" thickBot="1" x14ac:dyDescent="0.3">
      <c r="A549" s="767" t="s">
        <v>538</v>
      </c>
      <c r="B549" s="768"/>
      <c r="C549" s="768"/>
      <c r="D549" s="769"/>
      <c r="E549" s="502">
        <v>0</v>
      </c>
      <c r="F549" s="511">
        <v>0</v>
      </c>
      <c r="I549" s="330"/>
      <c r="J549" s="330"/>
      <c r="K549" s="330"/>
      <c r="L549" s="327"/>
      <c r="M549" s="330"/>
      <c r="N549" s="330"/>
      <c r="O549" s="330"/>
      <c r="P549" s="330"/>
      <c r="Q549" s="330"/>
    </row>
    <row r="550" spans="1:17" ht="13.5" thickBot="1" x14ac:dyDescent="0.3">
      <c r="A550" s="758" t="s">
        <v>539</v>
      </c>
      <c r="B550" s="759"/>
      <c r="C550" s="759"/>
      <c r="D550" s="760"/>
      <c r="E550" s="512">
        <f>SUM(E551:E560)</f>
        <v>151646842.28</v>
      </c>
      <c r="F550" s="512">
        <f>SUM(F551:F560)</f>
        <v>115735832</v>
      </c>
      <c r="I550" s="330"/>
      <c r="J550" s="330"/>
      <c r="K550" s="330"/>
      <c r="L550" s="327"/>
      <c r="M550" s="330"/>
      <c r="N550" s="330"/>
      <c r="O550" s="330"/>
      <c r="P550" s="330"/>
      <c r="Q550" s="330"/>
    </row>
    <row r="551" spans="1:17" x14ac:dyDescent="0.25">
      <c r="A551" s="687" t="s">
        <v>540</v>
      </c>
      <c r="B551" s="688"/>
      <c r="C551" s="688"/>
      <c r="D551" s="689"/>
      <c r="E551" s="513"/>
      <c r="F551" s="513"/>
      <c r="I551" s="330"/>
      <c r="J551" s="330"/>
      <c r="K551" s="330"/>
      <c r="L551" s="330"/>
      <c r="M551" s="330"/>
      <c r="N551" s="330"/>
      <c r="O551" s="330"/>
      <c r="P551" s="330"/>
      <c r="Q551" s="330"/>
    </row>
    <row r="552" spans="1:17" x14ac:dyDescent="0.25">
      <c r="A552" s="675" t="s">
        <v>541</v>
      </c>
      <c r="B552" s="676"/>
      <c r="C552" s="676"/>
      <c r="D552" s="677"/>
      <c r="E552" s="514"/>
      <c r="F552" s="514"/>
      <c r="I552" s="330"/>
      <c r="J552" s="330"/>
      <c r="K552" s="330"/>
      <c r="L552" s="330"/>
      <c r="M552" s="330"/>
      <c r="N552" s="330"/>
      <c r="O552" s="330"/>
      <c r="P552" s="330"/>
      <c r="Q552" s="330"/>
    </row>
    <row r="553" spans="1:17" x14ac:dyDescent="0.25">
      <c r="A553" s="675" t="s">
        <v>542</v>
      </c>
      <c r="B553" s="676"/>
      <c r="C553" s="676"/>
      <c r="D553" s="677"/>
      <c r="E553" s="505">
        <v>1377528.71</v>
      </c>
      <c r="F553" s="505">
        <v>98504.63</v>
      </c>
      <c r="I553" s="330"/>
      <c r="J553" s="330"/>
      <c r="K553" s="330"/>
      <c r="L553" s="330"/>
      <c r="M553" s="507"/>
      <c r="N553" s="330"/>
      <c r="O553" s="330"/>
      <c r="P553" s="330"/>
      <c r="Q553" s="330"/>
    </row>
    <row r="554" spans="1:17" x14ac:dyDescent="0.25">
      <c r="A554" s="675" t="s">
        <v>543</v>
      </c>
      <c r="B554" s="676"/>
      <c r="C554" s="676"/>
      <c r="D554" s="677"/>
      <c r="E554" s="505"/>
      <c r="F554" s="506"/>
      <c r="I554" s="330"/>
      <c r="J554" s="330"/>
      <c r="K554" s="330"/>
      <c r="L554" s="330"/>
      <c r="M554" s="330"/>
      <c r="N554" s="330"/>
      <c r="O554" s="330"/>
      <c r="P554" s="330"/>
      <c r="Q554" s="330"/>
    </row>
    <row r="555" spans="1:17" x14ac:dyDescent="0.25">
      <c r="A555" s="675" t="s">
        <v>544</v>
      </c>
      <c r="B555" s="676"/>
      <c r="C555" s="676"/>
      <c r="D555" s="677"/>
      <c r="E555" s="505"/>
      <c r="F555" s="506"/>
      <c r="I555" s="515"/>
      <c r="J555" s="515"/>
      <c r="K555" s="330"/>
      <c r="L555" s="330"/>
      <c r="M555" s="330"/>
      <c r="N555" s="330"/>
      <c r="O555" s="330"/>
      <c r="P555" s="330"/>
      <c r="Q555" s="330"/>
    </row>
    <row r="556" spans="1:17" x14ac:dyDescent="0.25">
      <c r="A556" s="675" t="s">
        <v>545</v>
      </c>
      <c r="B556" s="676"/>
      <c r="C556" s="676"/>
      <c r="D556" s="677"/>
      <c r="E556" s="516">
        <f>30652575.53+4790602.47</f>
        <v>35443178</v>
      </c>
      <c r="F556" s="517">
        <f>5783798.32+37570372.43+12088278.66-5783798.32+384044.36</f>
        <v>50042695.449999996</v>
      </c>
      <c r="I556" s="515"/>
      <c r="J556" s="515"/>
      <c r="K556" s="330"/>
      <c r="L556" s="330"/>
      <c r="M556" s="507"/>
      <c r="N556" s="330"/>
      <c r="O556" s="330"/>
      <c r="P556" s="330"/>
      <c r="Q556" s="330"/>
    </row>
    <row r="557" spans="1:17" x14ac:dyDescent="0.25">
      <c r="A557" s="675" t="s">
        <v>546</v>
      </c>
      <c r="B557" s="676"/>
      <c r="C557" s="676"/>
      <c r="D557" s="677"/>
      <c r="E557" s="516">
        <v>111188362.77</v>
      </c>
      <c r="F557" s="518">
        <v>51048353.729999997</v>
      </c>
      <c r="I557" s="515"/>
      <c r="J557" s="519"/>
      <c r="K557" s="330"/>
      <c r="L557" s="330"/>
      <c r="M557" s="507"/>
      <c r="N557" s="330"/>
      <c r="O557" s="330"/>
      <c r="P557" s="330"/>
      <c r="Q557" s="330"/>
    </row>
    <row r="558" spans="1:17" x14ac:dyDescent="0.25">
      <c r="A558" s="678" t="s">
        <v>547</v>
      </c>
      <c r="B558" s="679"/>
      <c r="C558" s="679"/>
      <c r="D558" s="680"/>
      <c r="E558" s="505"/>
      <c r="F558" s="506">
        <v>28571.38</v>
      </c>
      <c r="I558" s="330"/>
      <c r="J558" s="330"/>
      <c r="K558" s="330"/>
      <c r="L558" s="330"/>
      <c r="M558" s="507"/>
      <c r="N558" s="330"/>
      <c r="O558" s="330"/>
      <c r="P558" s="330"/>
      <c r="Q558" s="330"/>
    </row>
    <row r="559" spans="1:17" x14ac:dyDescent="0.25">
      <c r="A559" s="678" t="s">
        <v>548</v>
      </c>
      <c r="B559" s="679"/>
      <c r="C559" s="679"/>
      <c r="D559" s="680"/>
      <c r="E559" s="516"/>
      <c r="F559" s="518"/>
      <c r="I559" s="330"/>
      <c r="J559" s="330"/>
      <c r="K559" s="330"/>
      <c r="L559" s="330"/>
      <c r="M559" s="507"/>
      <c r="N559" s="330"/>
      <c r="O559" s="330"/>
      <c r="P559" s="330"/>
      <c r="Q559" s="330"/>
    </row>
    <row r="560" spans="1:17" ht="13.5" thickBot="1" x14ac:dyDescent="0.3">
      <c r="A560" s="738" t="s">
        <v>549</v>
      </c>
      <c r="B560" s="739"/>
      <c r="C560" s="739"/>
      <c r="D560" s="740"/>
      <c r="E560" s="516">
        <v>3637772.8</v>
      </c>
      <c r="F560" s="518">
        <v>14517706.810000001</v>
      </c>
      <c r="I560" s="330"/>
      <c r="J560" s="330"/>
      <c r="K560" s="330"/>
      <c r="L560" s="330"/>
      <c r="M560" s="520"/>
      <c r="N560" s="330"/>
      <c r="O560" s="330"/>
      <c r="P560" s="330"/>
      <c r="Q560" s="330"/>
    </row>
    <row r="561" spans="1:17" ht="13.5" thickBot="1" x14ac:dyDescent="0.3">
      <c r="A561" s="663" t="s">
        <v>285</v>
      </c>
      <c r="B561" s="664"/>
      <c r="C561" s="664"/>
      <c r="D561" s="665"/>
      <c r="E561" s="346">
        <f>SUM(E545+E549+E550)</f>
        <v>388601174.60000002</v>
      </c>
      <c r="F561" s="346">
        <f>SUM(F545+F549+F550)</f>
        <v>168887267.32999998</v>
      </c>
      <c r="I561" s="330"/>
      <c r="J561" s="330"/>
      <c r="K561" s="330"/>
      <c r="L561" s="330"/>
      <c r="M561" s="330"/>
      <c r="N561" s="330"/>
      <c r="O561" s="330"/>
      <c r="P561" s="330"/>
      <c r="Q561" s="330"/>
    </row>
    <row r="562" spans="1:17" x14ac:dyDescent="0.25">
      <c r="I562" s="330"/>
      <c r="J562" s="330"/>
      <c r="K562" s="330"/>
      <c r="L562" s="330"/>
      <c r="M562" s="330"/>
      <c r="N562" s="330"/>
      <c r="O562" s="330"/>
      <c r="P562" s="330"/>
      <c r="Q562" s="330"/>
    </row>
    <row r="563" spans="1:17" x14ac:dyDescent="0.25">
      <c r="I563" s="330"/>
      <c r="J563" s="330"/>
      <c r="K563" s="330"/>
      <c r="L563" s="330"/>
      <c r="M563" s="330"/>
      <c r="N563" s="330"/>
      <c r="O563" s="330"/>
      <c r="P563" s="330"/>
      <c r="Q563" s="330"/>
    </row>
    <row r="564" spans="1:17" ht="13.5" x14ac:dyDescent="0.25">
      <c r="A564" s="747" t="s">
        <v>550</v>
      </c>
      <c r="B564" s="748"/>
      <c r="C564" s="748"/>
      <c r="D564" s="748"/>
    </row>
    <row r="565" spans="1:17" ht="15.75" thickBot="1" x14ac:dyDescent="0.3">
      <c r="A565" s="447"/>
      <c r="B565" s="447"/>
      <c r="C565" s="295"/>
      <c r="D565" s="295"/>
    </row>
    <row r="566" spans="1:17" ht="26.25" thickBot="1" x14ac:dyDescent="0.3">
      <c r="A566" s="702" t="s">
        <v>551</v>
      </c>
      <c r="B566" s="703"/>
      <c r="C566" s="703"/>
      <c r="D566" s="704"/>
      <c r="E566" s="450" t="s">
        <v>463</v>
      </c>
      <c r="F566" s="297" t="s">
        <v>464</v>
      </c>
    </row>
    <row r="567" spans="1:17" ht="30.75" customHeight="1" thickBot="1" x14ac:dyDescent="0.3">
      <c r="A567" s="749" t="s">
        <v>552</v>
      </c>
      <c r="B567" s="750"/>
      <c r="C567" s="750"/>
      <c r="D567" s="751"/>
      <c r="E567" s="521"/>
      <c r="F567" s="521"/>
    </row>
    <row r="568" spans="1:17" ht="13.5" thickBot="1" x14ac:dyDescent="0.3">
      <c r="A568" s="684" t="s">
        <v>553</v>
      </c>
      <c r="B568" s="685"/>
      <c r="C568" s="685"/>
      <c r="D568" s="686"/>
      <c r="E568" s="452">
        <f>SUM(E569+E570+E575)</f>
        <v>113328124.13</v>
      </c>
      <c r="F568" s="452">
        <f>SUM(F569+F570+F575)</f>
        <v>115912153.20999999</v>
      </c>
    </row>
    <row r="569" spans="1:17" x14ac:dyDescent="0.25">
      <c r="A569" s="752" t="s">
        <v>554</v>
      </c>
      <c r="B569" s="753"/>
      <c r="C569" s="753"/>
      <c r="D569" s="754"/>
      <c r="E569" s="372">
        <v>1806377.53</v>
      </c>
      <c r="F569" s="372"/>
    </row>
    <row r="570" spans="1:17" x14ac:dyDescent="0.25">
      <c r="A570" s="755" t="s">
        <v>555</v>
      </c>
      <c r="B570" s="756"/>
      <c r="C570" s="756"/>
      <c r="D570" s="757"/>
      <c r="E570" s="522">
        <f>SUM(E571:E574)</f>
        <v>43604877.940000005</v>
      </c>
      <c r="F570" s="522">
        <f>SUM(F571:F574)</f>
        <v>52764212.839999996</v>
      </c>
    </row>
    <row r="571" spans="1:17" x14ac:dyDescent="0.25">
      <c r="A571" s="678" t="s">
        <v>556</v>
      </c>
      <c r="B571" s="679"/>
      <c r="C571" s="679"/>
      <c r="D571" s="680"/>
      <c r="E571" s="523">
        <v>28571.38</v>
      </c>
      <c r="F571" s="523"/>
    </row>
    <row r="572" spans="1:17" x14ac:dyDescent="0.25">
      <c r="A572" s="678" t="s">
        <v>557</v>
      </c>
      <c r="B572" s="679"/>
      <c r="C572" s="679"/>
      <c r="D572" s="680"/>
      <c r="E572" s="523">
        <v>214008.21</v>
      </c>
      <c r="F572" s="523">
        <v>214008.21</v>
      </c>
    </row>
    <row r="573" spans="1:17" x14ac:dyDescent="0.25">
      <c r="A573" s="678" t="s">
        <v>558</v>
      </c>
      <c r="B573" s="679"/>
      <c r="C573" s="679"/>
      <c r="D573" s="680"/>
      <c r="E573" s="456">
        <f>0+37962544.39+5399753.96</f>
        <v>43362298.350000001</v>
      </c>
      <c r="F573" s="456">
        <f>17967679.05+34065965.05+516560.53</f>
        <v>52550204.629999995</v>
      </c>
    </row>
    <row r="574" spans="1:17" x14ac:dyDescent="0.25">
      <c r="A574" s="678" t="s">
        <v>559</v>
      </c>
      <c r="B574" s="679"/>
      <c r="C574" s="679"/>
      <c r="D574" s="680"/>
      <c r="E574" s="456"/>
      <c r="F574" s="456"/>
    </row>
    <row r="575" spans="1:17" x14ac:dyDescent="0.25">
      <c r="A575" s="744" t="s">
        <v>560</v>
      </c>
      <c r="B575" s="745"/>
      <c r="C575" s="745"/>
      <c r="D575" s="746"/>
      <c r="E575" s="522">
        <f>SUM(E576:E580)</f>
        <v>67916868.659999996</v>
      </c>
      <c r="F575" s="522">
        <f>SUM(F576:F580)</f>
        <v>63147940.369999997</v>
      </c>
    </row>
    <row r="576" spans="1:17" x14ac:dyDescent="0.25">
      <c r="A576" s="678" t="s">
        <v>561</v>
      </c>
      <c r="B576" s="679"/>
      <c r="C576" s="679"/>
      <c r="D576" s="680"/>
      <c r="E576" s="456"/>
      <c r="F576" s="456"/>
    </row>
    <row r="577" spans="1:26" x14ac:dyDescent="0.25">
      <c r="A577" s="678" t="s">
        <v>562</v>
      </c>
      <c r="B577" s="679"/>
      <c r="C577" s="679"/>
      <c r="D577" s="680"/>
      <c r="E577" s="456">
        <v>51048353.729999997</v>
      </c>
      <c r="F577" s="456">
        <v>60554294.07</v>
      </c>
    </row>
    <row r="578" spans="1:26" x14ac:dyDescent="0.25">
      <c r="A578" s="735" t="s">
        <v>563</v>
      </c>
      <c r="B578" s="736"/>
      <c r="C578" s="736"/>
      <c r="D578" s="737"/>
      <c r="E578" s="456">
        <v>1381885</v>
      </c>
      <c r="F578" s="456">
        <f>9618.31+227391.95+80597.34+2529.72</f>
        <v>320137.31999999995</v>
      </c>
    </row>
    <row r="579" spans="1:26" x14ac:dyDescent="0.25">
      <c r="A579" s="735" t="s">
        <v>564</v>
      </c>
      <c r="B579" s="736"/>
      <c r="C579" s="736"/>
      <c r="D579" s="737"/>
      <c r="E579" s="456"/>
      <c r="F579" s="456"/>
    </row>
    <row r="580" spans="1:26" ht="13.5" thickBot="1" x14ac:dyDescent="0.3">
      <c r="A580" s="738" t="s">
        <v>565</v>
      </c>
      <c r="B580" s="739"/>
      <c r="C580" s="739"/>
      <c r="D580" s="740"/>
      <c r="E580" s="459">
        <v>15486629.93</v>
      </c>
      <c r="F580" s="459">
        <f>69576.6+2175361+28571.38</f>
        <v>2273508.98</v>
      </c>
    </row>
    <row r="581" spans="1:26" ht="13.5" thickBot="1" x14ac:dyDescent="0.3">
      <c r="A581" s="741" t="s">
        <v>566</v>
      </c>
      <c r="B581" s="742"/>
      <c r="C581" s="742"/>
      <c r="D581" s="743"/>
      <c r="E581" s="524">
        <f>SUM(E567+E568)</f>
        <v>113328124.13</v>
      </c>
      <c r="F581" s="524">
        <f>SUM(F567+F568)</f>
        <v>115912153.20999999</v>
      </c>
    </row>
    <row r="584" spans="1:26" ht="15" x14ac:dyDescent="0.25">
      <c r="A584" s="525" t="s">
        <v>567</v>
      </c>
      <c r="B584" s="96"/>
      <c r="C584" s="96"/>
      <c r="I584" s="327"/>
      <c r="J584" s="327"/>
      <c r="K584" s="327"/>
      <c r="L584" s="327"/>
      <c r="M584" s="526"/>
      <c r="N584" s="527"/>
      <c r="O584" s="527"/>
      <c r="P584" s="327"/>
      <c r="Q584" s="327"/>
      <c r="R584" s="327"/>
      <c r="S584" s="327"/>
      <c r="T584" s="327"/>
      <c r="U584" s="327"/>
      <c r="V584" s="327"/>
      <c r="W584" s="327"/>
      <c r="X584" s="327"/>
      <c r="Y584" s="327"/>
      <c r="Z584" s="327"/>
    </row>
    <row r="585" spans="1:26" ht="13.5" thickBot="1" x14ac:dyDescent="0.25">
      <c r="A585" s="128"/>
      <c r="B585" s="128"/>
      <c r="C585" s="128"/>
      <c r="I585" s="327"/>
      <c r="J585" s="327"/>
      <c r="K585" s="327"/>
      <c r="L585" s="327"/>
      <c r="M585" s="124"/>
      <c r="N585" s="124"/>
      <c r="O585" s="124"/>
      <c r="P585" s="327"/>
      <c r="Q585" s="327"/>
      <c r="R585" s="327"/>
      <c r="S585" s="327"/>
      <c r="T585" s="327"/>
      <c r="U585" s="327"/>
      <c r="V585" s="327"/>
      <c r="W585" s="327"/>
      <c r="X585" s="327"/>
      <c r="Y585" s="327"/>
      <c r="Z585" s="327"/>
    </row>
    <row r="586" spans="1:26" ht="26.25" thickBot="1" x14ac:dyDescent="0.3">
      <c r="A586" s="702" t="s">
        <v>568</v>
      </c>
      <c r="B586" s="703"/>
      <c r="C586" s="703"/>
      <c r="D586" s="704"/>
      <c r="E586" s="528" t="s">
        <v>463</v>
      </c>
      <c r="F586" s="297" t="s">
        <v>464</v>
      </c>
      <c r="I586" s="327"/>
      <c r="J586" s="327"/>
      <c r="K586" s="327"/>
      <c r="L586" s="327"/>
      <c r="M586" s="724"/>
      <c r="N586" s="724"/>
      <c r="O586" s="724"/>
      <c r="P586" s="724"/>
      <c r="Q586" s="529"/>
      <c r="R586" s="529"/>
      <c r="S586" s="327"/>
      <c r="T586" s="327"/>
      <c r="U586" s="327"/>
      <c r="V586" s="327"/>
      <c r="W586" s="327"/>
      <c r="X586" s="327"/>
      <c r="Y586" s="327"/>
      <c r="Z586" s="327"/>
    </row>
    <row r="587" spans="1:26" ht="13.5" thickBot="1" x14ac:dyDescent="0.3">
      <c r="A587" s="725" t="s">
        <v>569</v>
      </c>
      <c r="B587" s="726"/>
      <c r="C587" s="726"/>
      <c r="D587" s="727"/>
      <c r="E587" s="452">
        <f>SUM(E588:E589)</f>
        <v>0</v>
      </c>
      <c r="F587" s="452">
        <f>SUM(F588:F589)</f>
        <v>0</v>
      </c>
      <c r="I587" s="327"/>
      <c r="J587" s="327"/>
      <c r="K587" s="327"/>
      <c r="L587" s="327"/>
      <c r="M587" s="728"/>
      <c r="N587" s="728"/>
      <c r="O587" s="728"/>
      <c r="P587" s="728"/>
      <c r="Q587" s="477"/>
      <c r="R587" s="477"/>
      <c r="S587" s="327"/>
      <c r="T587" s="327"/>
      <c r="U587" s="327"/>
      <c r="V587" s="327"/>
      <c r="W587" s="327"/>
      <c r="X587" s="327"/>
      <c r="Y587" s="327"/>
      <c r="Z587" s="327"/>
    </row>
    <row r="588" spans="1:26" x14ac:dyDescent="0.25">
      <c r="A588" s="729" t="s">
        <v>570</v>
      </c>
      <c r="B588" s="730"/>
      <c r="C588" s="730"/>
      <c r="D588" s="731"/>
      <c r="E588" s="454"/>
      <c r="F588" s="530"/>
      <c r="I588" s="327"/>
      <c r="J588" s="327"/>
      <c r="K588" s="327"/>
      <c r="L588" s="327"/>
      <c r="M588" s="732"/>
      <c r="N588" s="732"/>
      <c r="O588" s="732"/>
      <c r="P588" s="732"/>
      <c r="Q588" s="253"/>
      <c r="R588" s="253"/>
      <c r="S588" s="327"/>
      <c r="T588" s="327"/>
      <c r="U588" s="327"/>
      <c r="V588" s="327"/>
      <c r="W588" s="327"/>
      <c r="X588" s="327"/>
      <c r="Y588" s="327"/>
      <c r="Z588" s="327"/>
    </row>
    <row r="589" spans="1:26" ht="14.25" customHeight="1" thickBot="1" x14ac:dyDescent="0.3">
      <c r="A589" s="733" t="s">
        <v>571</v>
      </c>
      <c r="B589" s="732"/>
      <c r="C589" s="732"/>
      <c r="D589" s="734"/>
      <c r="E589" s="467"/>
      <c r="F589" s="531"/>
      <c r="I589" s="327"/>
      <c r="J589" s="327"/>
      <c r="K589" s="327"/>
      <c r="L589" s="327"/>
      <c r="M589" s="732"/>
      <c r="N589" s="732"/>
      <c r="O589" s="732"/>
      <c r="P589" s="732"/>
      <c r="Q589" s="253"/>
      <c r="R589" s="253"/>
      <c r="S589" s="327"/>
      <c r="T589" s="327"/>
      <c r="U589" s="327"/>
      <c r="V589" s="327"/>
      <c r="W589" s="327"/>
      <c r="X589" s="327"/>
      <c r="Y589" s="327"/>
      <c r="Z589" s="327"/>
    </row>
    <row r="590" spans="1:26" ht="13.5" thickBot="1" x14ac:dyDescent="0.3">
      <c r="A590" s="709" t="s">
        <v>572</v>
      </c>
      <c r="B590" s="710"/>
      <c r="C590" s="710"/>
      <c r="D590" s="711"/>
      <c r="E590" s="452">
        <f>SUM(E591:E592)</f>
        <v>3352308.54</v>
      </c>
      <c r="F590" s="452">
        <f>SUM(F591:F592)</f>
        <v>215148.29</v>
      </c>
      <c r="I590" s="327"/>
      <c r="J590" s="327"/>
      <c r="K590" s="327"/>
      <c r="L590" s="327"/>
      <c r="M590" s="712"/>
      <c r="N590" s="712"/>
      <c r="O590" s="712"/>
      <c r="P590" s="712"/>
      <c r="Q590" s="477"/>
      <c r="R590" s="477"/>
      <c r="S590" s="327"/>
      <c r="T590" s="327"/>
      <c r="U590" s="327"/>
      <c r="V590" s="327"/>
      <c r="W590" s="327"/>
      <c r="X590" s="327"/>
      <c r="Y590" s="327"/>
      <c r="Z590" s="327"/>
    </row>
    <row r="591" spans="1:26" ht="22.5" customHeight="1" x14ac:dyDescent="0.25">
      <c r="A591" s="719" t="s">
        <v>573</v>
      </c>
      <c r="B591" s="720"/>
      <c r="C591" s="720"/>
      <c r="D591" s="721"/>
      <c r="E591" s="461">
        <v>3352308.54</v>
      </c>
      <c r="F591" s="462">
        <f>182675.44+30878.56+1594.29</f>
        <v>215148.29</v>
      </c>
      <c r="I591" s="327"/>
      <c r="J591" s="327"/>
      <c r="K591" s="327"/>
      <c r="L591" s="327"/>
      <c r="M591" s="708"/>
      <c r="N591" s="708"/>
      <c r="O591" s="708"/>
      <c r="P591" s="708"/>
      <c r="Q591" s="253"/>
      <c r="R591" s="253"/>
      <c r="S591" s="327"/>
      <c r="T591" s="327"/>
      <c r="U591" s="327"/>
      <c r="V591" s="327"/>
      <c r="W591" s="327"/>
      <c r="X591" s="327"/>
      <c r="Y591" s="327"/>
      <c r="Z591" s="327"/>
    </row>
    <row r="592" spans="1:26" ht="15.75" customHeight="1" thickBot="1" x14ac:dyDescent="0.3">
      <c r="A592" s="722" t="s">
        <v>574</v>
      </c>
      <c r="B592" s="708"/>
      <c r="C592" s="708"/>
      <c r="D592" s="723"/>
      <c r="E592" s="499"/>
      <c r="F592" s="500"/>
      <c r="I592" s="327"/>
      <c r="J592" s="327"/>
      <c r="K592" s="327"/>
      <c r="L592" s="327"/>
      <c r="M592" s="708"/>
      <c r="N592" s="708"/>
      <c r="O592" s="708"/>
      <c r="P592" s="708"/>
      <c r="Q592" s="253"/>
      <c r="R592" s="253"/>
      <c r="S592" s="327"/>
      <c r="T592" s="327"/>
      <c r="U592" s="327"/>
      <c r="V592" s="327"/>
      <c r="W592" s="327"/>
      <c r="X592" s="327"/>
      <c r="Y592" s="327"/>
      <c r="Z592" s="327"/>
    </row>
    <row r="593" spans="1:26" ht="14.25" customHeight="1" thickBot="1" x14ac:dyDescent="0.3">
      <c r="A593" s="709" t="s">
        <v>575</v>
      </c>
      <c r="B593" s="710"/>
      <c r="C593" s="710"/>
      <c r="D593" s="711"/>
      <c r="E593" s="452">
        <f>SUM(E594:E599)</f>
        <v>15220693.35</v>
      </c>
      <c r="F593" s="452">
        <f>SUM(F594:F599)</f>
        <v>25854905.289999999</v>
      </c>
      <c r="I593" s="327"/>
      <c r="J593" s="327"/>
      <c r="K593" s="327"/>
      <c r="L593" s="327"/>
      <c r="M593" s="712"/>
      <c r="N593" s="712"/>
      <c r="O593" s="712"/>
      <c r="P593" s="712"/>
      <c r="Q593" s="477"/>
      <c r="R593" s="477"/>
      <c r="S593" s="327"/>
      <c r="T593" s="327"/>
      <c r="U593" s="327"/>
      <c r="V593" s="327"/>
      <c r="W593" s="327"/>
      <c r="X593" s="327"/>
      <c r="Y593" s="327"/>
      <c r="Z593" s="327"/>
    </row>
    <row r="594" spans="1:26" ht="14.25" customHeight="1" x14ac:dyDescent="0.25">
      <c r="A594" s="713" t="s">
        <v>576</v>
      </c>
      <c r="B594" s="714"/>
      <c r="C594" s="714"/>
      <c r="D594" s="715"/>
      <c r="E594" s="461"/>
      <c r="F594" s="462"/>
      <c r="I594" s="532"/>
      <c r="J594" s="532"/>
      <c r="K594" s="327"/>
      <c r="L594" s="327"/>
      <c r="M594" s="696"/>
      <c r="N594" s="696"/>
      <c r="O594" s="696"/>
      <c r="P594" s="696"/>
      <c r="Q594" s="253"/>
      <c r="R594" s="253"/>
      <c r="S594" s="327"/>
      <c r="T594" s="327"/>
      <c r="U594" s="327"/>
      <c r="V594" s="327"/>
      <c r="W594" s="327"/>
      <c r="X594" s="327"/>
      <c r="Y594" s="327"/>
      <c r="Z594" s="327"/>
    </row>
    <row r="595" spans="1:26" x14ac:dyDescent="0.25">
      <c r="A595" s="716" t="s">
        <v>577</v>
      </c>
      <c r="B595" s="717"/>
      <c r="C595" s="717"/>
      <c r="D595" s="718"/>
      <c r="E595" s="461">
        <f>13166908.93+1676265.42</f>
        <v>14843174.35</v>
      </c>
      <c r="F595" s="533">
        <f>4450764.77+15747408.57+2133491.45-2133491.45+170239.45</f>
        <v>20368412.789999999</v>
      </c>
      <c r="I595" s="532"/>
      <c r="J595" s="532"/>
      <c r="K595" s="327"/>
      <c r="L595" s="327"/>
      <c r="M595" s="696"/>
      <c r="N595" s="696"/>
      <c r="O595" s="696"/>
      <c r="P595" s="696"/>
      <c r="Q595" s="253"/>
      <c r="R595" s="253"/>
      <c r="S595" s="327"/>
      <c r="T595" s="327"/>
      <c r="U595" s="327"/>
      <c r="V595" s="327"/>
      <c r="W595" s="327"/>
      <c r="X595" s="327"/>
      <c r="Y595" s="327"/>
      <c r="Z595" s="327"/>
    </row>
    <row r="596" spans="1:26" x14ac:dyDescent="0.25">
      <c r="A596" s="705" t="s">
        <v>578</v>
      </c>
      <c r="B596" s="706"/>
      <c r="C596" s="706"/>
      <c r="D596" s="707"/>
      <c r="E596" s="456"/>
      <c r="F596" s="457"/>
      <c r="I596" s="532"/>
      <c r="J596" s="534"/>
      <c r="K596" s="327"/>
      <c r="L596" s="327"/>
      <c r="M596" s="708"/>
      <c r="N596" s="708"/>
      <c r="O596" s="708"/>
      <c r="P596" s="708"/>
      <c r="Q596" s="253"/>
      <c r="R596" s="253"/>
      <c r="S596" s="327"/>
      <c r="T596" s="327"/>
      <c r="U596" s="327"/>
      <c r="V596" s="327"/>
      <c r="W596" s="327"/>
      <c r="X596" s="327"/>
      <c r="Y596" s="327"/>
      <c r="Z596" s="327"/>
    </row>
    <row r="597" spans="1:26" x14ac:dyDescent="0.25">
      <c r="A597" s="705" t="s">
        <v>579</v>
      </c>
      <c r="B597" s="706"/>
      <c r="C597" s="706"/>
      <c r="D597" s="707"/>
      <c r="E597" s="499"/>
      <c r="F597" s="500"/>
      <c r="I597" s="327"/>
      <c r="J597" s="327"/>
      <c r="K597" s="327"/>
      <c r="L597" s="327"/>
      <c r="M597" s="708"/>
      <c r="N597" s="708"/>
      <c r="O597" s="708"/>
      <c r="P597" s="708"/>
      <c r="Q597" s="253"/>
      <c r="R597" s="253"/>
      <c r="S597" s="327"/>
      <c r="T597" s="327"/>
      <c r="U597" s="327"/>
      <c r="V597" s="327"/>
      <c r="W597" s="327"/>
      <c r="X597" s="327"/>
      <c r="Y597" s="327"/>
      <c r="Z597" s="327"/>
    </row>
    <row r="598" spans="1:26" ht="13.5" customHeight="1" x14ac:dyDescent="0.25">
      <c r="A598" s="705" t="s">
        <v>580</v>
      </c>
      <c r="B598" s="706"/>
      <c r="C598" s="706"/>
      <c r="D598" s="707"/>
      <c r="E598" s="499">
        <v>377519</v>
      </c>
      <c r="F598" s="500">
        <v>5486492.5</v>
      </c>
      <c r="I598" s="327"/>
      <c r="J598" s="327"/>
      <c r="K598" s="327"/>
      <c r="L598" s="327"/>
      <c r="M598" s="708"/>
      <c r="N598" s="708"/>
      <c r="O598" s="708"/>
      <c r="P598" s="708"/>
      <c r="Q598" s="253"/>
      <c r="R598" s="253"/>
      <c r="S598" s="327"/>
      <c r="T598" s="327"/>
      <c r="U598" s="327"/>
      <c r="V598" s="327"/>
      <c r="W598" s="327"/>
      <c r="X598" s="327"/>
      <c r="Y598" s="327"/>
      <c r="Z598" s="327"/>
    </row>
    <row r="599" spans="1:26" ht="14.25" customHeight="1" thickBot="1" x14ac:dyDescent="0.3">
      <c r="A599" s="693" t="s">
        <v>581</v>
      </c>
      <c r="B599" s="694"/>
      <c r="C599" s="694"/>
      <c r="D599" s="695"/>
      <c r="E599" s="499"/>
      <c r="F599" s="500"/>
      <c r="I599" s="327"/>
      <c r="J599" s="327"/>
      <c r="K599" s="327"/>
      <c r="L599" s="327"/>
      <c r="M599" s="696"/>
      <c r="N599" s="696"/>
      <c r="O599" s="696"/>
      <c r="P599" s="696"/>
      <c r="Q599" s="253"/>
      <c r="R599" s="253"/>
      <c r="S599" s="327"/>
      <c r="T599" s="327"/>
      <c r="U599" s="327"/>
      <c r="V599" s="327"/>
      <c r="W599" s="327"/>
      <c r="X599" s="327"/>
      <c r="Y599" s="327"/>
      <c r="Z599" s="327"/>
    </row>
    <row r="600" spans="1:26" ht="16.5" customHeight="1" thickBot="1" x14ac:dyDescent="0.3">
      <c r="A600" s="697" t="s">
        <v>285</v>
      </c>
      <c r="B600" s="698"/>
      <c r="C600" s="698"/>
      <c r="D600" s="699"/>
      <c r="E600" s="346">
        <f>SUM(E587+E590+E593)</f>
        <v>18573001.890000001</v>
      </c>
      <c r="F600" s="346">
        <f>SUM(F587+F590+F593)</f>
        <v>26070053.579999998</v>
      </c>
      <c r="I600" s="327"/>
      <c r="J600" s="327"/>
      <c r="K600" s="327"/>
      <c r="L600" s="327"/>
      <c r="M600" s="700"/>
      <c r="N600" s="700"/>
      <c r="O600" s="700"/>
      <c r="P600" s="700"/>
      <c r="Q600" s="535"/>
      <c r="R600" s="535"/>
      <c r="S600" s="327"/>
      <c r="T600" s="327"/>
      <c r="U600" s="327"/>
      <c r="V600" s="327"/>
      <c r="W600" s="327"/>
      <c r="X600" s="327"/>
      <c r="Y600" s="327"/>
      <c r="Z600" s="327"/>
    </row>
    <row r="601" spans="1:26" x14ac:dyDescent="0.25">
      <c r="I601" s="327"/>
      <c r="J601" s="327"/>
      <c r="K601" s="327"/>
      <c r="L601" s="327"/>
      <c r="M601" s="327"/>
      <c r="N601" s="327"/>
      <c r="O601" s="327"/>
      <c r="P601" s="327"/>
      <c r="Q601" s="327"/>
      <c r="R601" s="327"/>
      <c r="S601" s="327"/>
      <c r="T601" s="327"/>
      <c r="U601" s="327"/>
      <c r="V601" s="327"/>
      <c r="W601" s="327"/>
      <c r="X601" s="327"/>
      <c r="Y601" s="327"/>
      <c r="Z601" s="327"/>
    </row>
    <row r="602" spans="1:26" x14ac:dyDescent="0.25">
      <c r="I602" s="327"/>
      <c r="J602" s="327"/>
      <c r="K602" s="327"/>
      <c r="L602" s="327"/>
      <c r="M602" s="327"/>
      <c r="N602" s="327"/>
      <c r="O602" s="327"/>
      <c r="P602" s="327"/>
      <c r="Q602" s="327"/>
      <c r="R602" s="327"/>
      <c r="S602" s="327"/>
      <c r="T602" s="327"/>
      <c r="U602" s="327"/>
      <c r="V602" s="327"/>
      <c r="W602" s="327"/>
      <c r="X602" s="327"/>
      <c r="Y602" s="327"/>
      <c r="Z602" s="327"/>
    </row>
    <row r="603" spans="1:26" ht="15" x14ac:dyDescent="0.25">
      <c r="A603" s="701" t="s">
        <v>582</v>
      </c>
      <c r="B603" s="701"/>
      <c r="C603" s="701"/>
      <c r="I603" s="327"/>
      <c r="J603" s="327"/>
      <c r="K603" s="327"/>
      <c r="L603" s="327"/>
      <c r="M603" s="327"/>
      <c r="N603" s="327"/>
      <c r="O603" s="327"/>
      <c r="P603" s="327"/>
      <c r="Q603" s="327"/>
      <c r="R603" s="327"/>
      <c r="S603" s="327"/>
      <c r="T603" s="327"/>
      <c r="U603" s="327"/>
      <c r="V603" s="327"/>
      <c r="W603" s="327"/>
      <c r="X603" s="327"/>
      <c r="Y603" s="327"/>
      <c r="Z603" s="327"/>
    </row>
    <row r="604" spans="1:26" ht="13.5" thickBot="1" x14ac:dyDescent="0.3">
      <c r="A604" s="448"/>
      <c r="B604" s="276"/>
      <c r="C604" s="276"/>
      <c r="I604" s="327"/>
      <c r="J604" s="327"/>
      <c r="K604" s="327"/>
      <c r="L604" s="327"/>
      <c r="M604" s="327"/>
      <c r="N604" s="327"/>
      <c r="O604" s="327"/>
      <c r="P604" s="327"/>
      <c r="Q604" s="327"/>
      <c r="R604" s="327"/>
      <c r="S604" s="327"/>
      <c r="T604" s="327"/>
      <c r="U604" s="327"/>
      <c r="V604" s="327"/>
      <c r="W604" s="327"/>
      <c r="X604" s="327"/>
      <c r="Y604" s="327"/>
      <c r="Z604" s="327"/>
    </row>
    <row r="605" spans="1:26" ht="26.25" thickBot="1" x14ac:dyDescent="0.3">
      <c r="A605" s="702"/>
      <c r="B605" s="703"/>
      <c r="C605" s="703"/>
      <c r="D605" s="704"/>
      <c r="E605" s="450" t="s">
        <v>463</v>
      </c>
      <c r="F605" s="297" t="s">
        <v>464</v>
      </c>
      <c r="I605" s="327"/>
      <c r="J605" s="327"/>
      <c r="K605" s="327"/>
      <c r="L605" s="327"/>
      <c r="M605" s="327"/>
      <c r="N605" s="327"/>
      <c r="O605" s="327"/>
      <c r="P605" s="327"/>
      <c r="Q605" s="327"/>
      <c r="R605" s="327"/>
      <c r="S605" s="327"/>
      <c r="T605" s="327"/>
      <c r="U605" s="327"/>
      <c r="V605" s="327"/>
      <c r="W605" s="327"/>
      <c r="X605" s="327"/>
      <c r="Y605" s="327"/>
      <c r="Z605" s="327"/>
    </row>
    <row r="606" spans="1:26" ht="13.5" thickBot="1" x14ac:dyDescent="0.3">
      <c r="A606" s="684" t="s">
        <v>572</v>
      </c>
      <c r="B606" s="685"/>
      <c r="C606" s="685"/>
      <c r="D606" s="686"/>
      <c r="E606" s="452">
        <f>E607+E608</f>
        <v>251864.81</v>
      </c>
      <c r="F606" s="452">
        <f>F607+F608</f>
        <v>313227.53999999998</v>
      </c>
    </row>
    <row r="607" spans="1:26" x14ac:dyDescent="0.25">
      <c r="A607" s="687" t="s">
        <v>583</v>
      </c>
      <c r="B607" s="688"/>
      <c r="C607" s="688"/>
      <c r="D607" s="689"/>
      <c r="E607" s="454"/>
      <c r="F607" s="530"/>
    </row>
    <row r="608" spans="1:26" ht="13.5" thickBot="1" x14ac:dyDescent="0.3">
      <c r="A608" s="690" t="s">
        <v>584</v>
      </c>
      <c r="B608" s="691"/>
      <c r="C608" s="691"/>
      <c r="D608" s="692"/>
      <c r="E608" s="459">
        <v>251864.81</v>
      </c>
      <c r="F608" s="460">
        <v>313227.53999999998</v>
      </c>
    </row>
    <row r="609" spans="1:6" ht="13.5" thickBot="1" x14ac:dyDescent="0.3">
      <c r="A609" s="684" t="s">
        <v>585</v>
      </c>
      <c r="B609" s="685"/>
      <c r="C609" s="685"/>
      <c r="D609" s="686"/>
      <c r="E609" s="452">
        <f>SUM(E610:E617)</f>
        <v>23220901.649999999</v>
      </c>
      <c r="F609" s="452">
        <f>SUM(F610:F617)</f>
        <v>15344258.65</v>
      </c>
    </row>
    <row r="610" spans="1:6" x14ac:dyDescent="0.25">
      <c r="A610" s="687" t="s">
        <v>586</v>
      </c>
      <c r="B610" s="688"/>
      <c r="C610" s="688"/>
      <c r="D610" s="689"/>
      <c r="E610" s="461"/>
      <c r="F610" s="461"/>
    </row>
    <row r="611" spans="1:6" x14ac:dyDescent="0.25">
      <c r="A611" s="675" t="s">
        <v>587</v>
      </c>
      <c r="B611" s="676"/>
      <c r="C611" s="676"/>
      <c r="D611" s="677"/>
      <c r="E611" s="456"/>
      <c r="F611" s="456"/>
    </row>
    <row r="612" spans="1:6" x14ac:dyDescent="0.25">
      <c r="A612" s="675" t="s">
        <v>588</v>
      </c>
      <c r="B612" s="676"/>
      <c r="C612" s="676"/>
      <c r="D612" s="677"/>
      <c r="E612" s="456"/>
      <c r="F612" s="456"/>
    </row>
    <row r="613" spans="1:6" x14ac:dyDescent="0.25">
      <c r="A613" s="678" t="s">
        <v>589</v>
      </c>
      <c r="B613" s="679"/>
      <c r="C613" s="679"/>
      <c r="D613" s="680"/>
      <c r="E613" s="456"/>
      <c r="F613" s="456"/>
    </row>
    <row r="614" spans="1:6" x14ac:dyDescent="0.25">
      <c r="A614" s="678" t="s">
        <v>590</v>
      </c>
      <c r="B614" s="679"/>
      <c r="C614" s="679"/>
      <c r="D614" s="680"/>
      <c r="E614" s="499">
        <v>17734409.149999999</v>
      </c>
      <c r="F614" s="499">
        <f>10518244.88+197728.34+4484560.93</f>
        <v>15200534.15</v>
      </c>
    </row>
    <row r="615" spans="1:6" x14ac:dyDescent="0.25">
      <c r="A615" s="678" t="s">
        <v>591</v>
      </c>
      <c r="B615" s="679"/>
      <c r="C615" s="679"/>
      <c r="D615" s="680"/>
      <c r="E615" s="499">
        <v>5486492.5</v>
      </c>
      <c r="F615" s="499">
        <v>143724.5</v>
      </c>
    </row>
    <row r="616" spans="1:6" x14ac:dyDescent="0.25">
      <c r="A616" s="678" t="s">
        <v>592</v>
      </c>
      <c r="B616" s="679"/>
      <c r="C616" s="679"/>
      <c r="D616" s="680"/>
      <c r="E616" s="499"/>
      <c r="F616" s="536"/>
    </row>
    <row r="617" spans="1:6" ht="13.5" thickBot="1" x14ac:dyDescent="0.3">
      <c r="A617" s="681" t="s">
        <v>335</v>
      </c>
      <c r="B617" s="682"/>
      <c r="C617" s="682"/>
      <c r="D617" s="683"/>
      <c r="E617" s="499"/>
      <c r="F617" s="499"/>
    </row>
    <row r="618" spans="1:6" ht="13.5" thickBot="1" x14ac:dyDescent="0.3">
      <c r="A618" s="663"/>
      <c r="B618" s="664"/>
      <c r="C618" s="664"/>
      <c r="D618" s="665"/>
      <c r="E618" s="346">
        <f>SUM(E606+E609)</f>
        <v>23472766.459999997</v>
      </c>
      <c r="F618" s="346">
        <f>SUM(F606+F609)</f>
        <v>15657486.189999999</v>
      </c>
    </row>
    <row r="625" spans="1:6" ht="15" x14ac:dyDescent="0.25">
      <c r="A625" s="646" t="s">
        <v>593</v>
      </c>
      <c r="B625" s="646"/>
      <c r="C625" s="646"/>
      <c r="D625" s="646"/>
      <c r="E625" s="646"/>
      <c r="F625" s="646"/>
    </row>
    <row r="626" spans="1:6" ht="13.5" thickBot="1" x14ac:dyDescent="0.3">
      <c r="A626" s="537"/>
    </row>
    <row r="627" spans="1:6" ht="13.5" thickBot="1" x14ac:dyDescent="0.3">
      <c r="A627" s="666" t="s">
        <v>594</v>
      </c>
      <c r="B627" s="667"/>
      <c r="C627" s="670" t="s">
        <v>452</v>
      </c>
      <c r="D627" s="671"/>
      <c r="E627" s="671"/>
      <c r="F627" s="672"/>
    </row>
    <row r="628" spans="1:6" ht="13.5" thickBot="1" x14ac:dyDescent="0.3">
      <c r="A628" s="668"/>
      <c r="B628" s="669"/>
      <c r="C628" s="538" t="s">
        <v>595</v>
      </c>
      <c r="D628" s="315" t="s">
        <v>596</v>
      </c>
      <c r="E628" s="539" t="s">
        <v>465</v>
      </c>
      <c r="F628" s="315" t="s">
        <v>468</v>
      </c>
    </row>
    <row r="629" spans="1:6" x14ac:dyDescent="0.25">
      <c r="A629" s="673" t="s">
        <v>597</v>
      </c>
      <c r="B629" s="674"/>
      <c r="C629" s="540">
        <f>SUM(C630:C632)</f>
        <v>0</v>
      </c>
      <c r="D629" s="540">
        <f>SUM(D630:D632)</f>
        <v>25528.720000000001</v>
      </c>
      <c r="E629" s="540">
        <f>SUM(E630:E632)</f>
        <v>0</v>
      </c>
      <c r="F629" s="267">
        <f>SUM(F630:F632)</f>
        <v>563934.81999999995</v>
      </c>
    </row>
    <row r="630" spans="1:6" ht="27" customHeight="1" x14ac:dyDescent="0.25">
      <c r="A630" s="653" t="s">
        <v>598</v>
      </c>
      <c r="B630" s="654"/>
      <c r="C630" s="540">
        <v>0</v>
      </c>
      <c r="D630" s="267">
        <v>25528.720000000001</v>
      </c>
      <c r="E630" s="541"/>
      <c r="F630" s="267">
        <v>563934.81999999995</v>
      </c>
    </row>
    <row r="631" spans="1:6" x14ac:dyDescent="0.25">
      <c r="A631" s="653" t="s">
        <v>599</v>
      </c>
      <c r="B631" s="654"/>
      <c r="C631" s="540"/>
      <c r="D631" s="267"/>
      <c r="E631" s="541"/>
      <c r="F631" s="267"/>
    </row>
    <row r="632" spans="1:6" x14ac:dyDescent="0.25">
      <c r="A632" s="653" t="s">
        <v>599</v>
      </c>
      <c r="B632" s="654"/>
      <c r="C632" s="540"/>
      <c r="D632" s="267"/>
      <c r="E632" s="541"/>
      <c r="F632" s="267"/>
    </row>
    <row r="633" spans="1:6" x14ac:dyDescent="0.25">
      <c r="A633" s="655" t="s">
        <v>600</v>
      </c>
      <c r="B633" s="656"/>
      <c r="C633" s="540"/>
      <c r="D633" s="267"/>
      <c r="E633" s="541">
        <v>150</v>
      </c>
      <c r="F633" s="267"/>
    </row>
    <row r="634" spans="1:6" ht="13.5" thickBot="1" x14ac:dyDescent="0.3">
      <c r="A634" s="657" t="s">
        <v>601</v>
      </c>
      <c r="B634" s="658"/>
      <c r="C634" s="542"/>
      <c r="D634" s="536"/>
      <c r="E634" s="543">
        <v>27550.48</v>
      </c>
      <c r="F634" s="536"/>
    </row>
    <row r="635" spans="1:6" ht="13.5" thickBot="1" x14ac:dyDescent="0.3">
      <c r="A635" s="659" t="s">
        <v>336</v>
      </c>
      <c r="B635" s="660"/>
      <c r="C635" s="544">
        <f>C629+C633+C634</f>
        <v>0</v>
      </c>
      <c r="D635" s="544">
        <f>D629+D633+D634</f>
        <v>25528.720000000001</v>
      </c>
      <c r="E635" s="544">
        <f>E629+E633+E634</f>
        <v>27700.48</v>
      </c>
      <c r="F635" s="545">
        <f>F629+F633+F634</f>
        <v>563934.81999999995</v>
      </c>
    </row>
    <row r="638" spans="1:6" ht="30" customHeight="1" x14ac:dyDescent="0.25">
      <c r="A638" s="661" t="s">
        <v>602</v>
      </c>
      <c r="B638" s="661"/>
      <c r="C638" s="661"/>
      <c r="D638" s="661"/>
      <c r="E638" s="662"/>
      <c r="F638" s="662"/>
    </row>
    <row r="640" spans="1:6" ht="15" x14ac:dyDescent="0.25">
      <c r="A640" s="646" t="s">
        <v>603</v>
      </c>
      <c r="B640" s="646"/>
      <c r="C640" s="646"/>
      <c r="D640" s="646"/>
    </row>
    <row r="641" spans="1:5" ht="13.5" thickBot="1" x14ac:dyDescent="0.3">
      <c r="A641" s="213"/>
    </row>
    <row r="642" spans="1:5" ht="51.75" thickBot="1" x14ac:dyDescent="0.3">
      <c r="A642" s="647" t="s">
        <v>232</v>
      </c>
      <c r="B642" s="648"/>
      <c r="C642" s="317" t="s">
        <v>604</v>
      </c>
      <c r="D642" s="317" t="s">
        <v>605</v>
      </c>
    </row>
    <row r="643" spans="1:5" ht="13.5" thickBot="1" x14ac:dyDescent="0.3">
      <c r="A643" s="649" t="s">
        <v>606</v>
      </c>
      <c r="B643" s="650"/>
      <c r="C643" s="546">
        <v>306</v>
      </c>
      <c r="D643" s="547">
        <v>300</v>
      </c>
    </row>
    <row r="646" spans="1:5" ht="15" x14ac:dyDescent="0.25">
      <c r="A646" s="421" t="s">
        <v>607</v>
      </c>
      <c r="B646" s="107"/>
      <c r="C646" s="107"/>
      <c r="D646" s="107"/>
      <c r="E646" s="107"/>
    </row>
    <row r="647" spans="1:5" ht="16.5" thickBot="1" x14ac:dyDescent="0.3">
      <c r="B647" s="548"/>
      <c r="C647" s="548"/>
    </row>
    <row r="648" spans="1:5" ht="51.75" thickBot="1" x14ac:dyDescent="0.3">
      <c r="A648" s="538" t="s">
        <v>608</v>
      </c>
      <c r="B648" s="315" t="s">
        <v>609</v>
      </c>
      <c r="C648" s="315" t="s">
        <v>351</v>
      </c>
      <c r="D648" s="217" t="s">
        <v>610</v>
      </c>
      <c r="E648" s="216" t="s">
        <v>611</v>
      </c>
    </row>
    <row r="649" spans="1:5" x14ac:dyDescent="0.25">
      <c r="A649" s="549" t="s">
        <v>133</v>
      </c>
      <c r="B649" s="263"/>
      <c r="C649" s="263"/>
      <c r="D649" s="550"/>
      <c r="E649" s="263"/>
    </row>
    <row r="650" spans="1:5" x14ac:dyDescent="0.25">
      <c r="A650" s="551" t="s">
        <v>177</v>
      </c>
      <c r="B650" s="234"/>
      <c r="C650" s="234"/>
      <c r="D650" s="233"/>
      <c r="E650" s="234"/>
    </row>
    <row r="651" spans="1:5" x14ac:dyDescent="0.25">
      <c r="A651" s="551" t="s">
        <v>186</v>
      </c>
      <c r="B651" s="234"/>
      <c r="C651" s="234"/>
      <c r="D651" s="233"/>
      <c r="E651" s="234"/>
    </row>
    <row r="652" spans="1:5" x14ac:dyDescent="0.25">
      <c r="A652" s="551" t="s">
        <v>612</v>
      </c>
      <c r="B652" s="234"/>
      <c r="C652" s="234"/>
      <c r="D652" s="233"/>
      <c r="E652" s="234"/>
    </row>
    <row r="653" spans="1:5" x14ac:dyDescent="0.25">
      <c r="A653" s="551" t="s">
        <v>613</v>
      </c>
      <c r="B653" s="234"/>
      <c r="C653" s="234"/>
      <c r="D653" s="233"/>
      <c r="E653" s="234"/>
    </row>
    <row r="654" spans="1:5" x14ac:dyDescent="0.25">
      <c r="A654" s="551" t="s">
        <v>614</v>
      </c>
      <c r="B654" s="234"/>
      <c r="C654" s="234"/>
      <c r="D654" s="233"/>
      <c r="E654" s="234"/>
    </row>
    <row r="655" spans="1:5" x14ac:dyDescent="0.25">
      <c r="A655" s="551" t="s">
        <v>615</v>
      </c>
      <c r="B655" s="234"/>
      <c r="C655" s="234"/>
      <c r="D655" s="233"/>
      <c r="E655" s="234"/>
    </row>
    <row r="656" spans="1:5" ht="13.5" thickBot="1" x14ac:dyDescent="0.3">
      <c r="A656" s="552" t="s">
        <v>616</v>
      </c>
      <c r="B656" s="553"/>
      <c r="C656" s="553"/>
      <c r="D656" s="554"/>
      <c r="E656" s="553"/>
    </row>
    <row r="659" spans="1:5" ht="15" x14ac:dyDescent="0.25">
      <c r="A659" s="421" t="s">
        <v>617</v>
      </c>
      <c r="B659" s="555"/>
      <c r="C659" s="555"/>
      <c r="D659" s="555"/>
      <c r="E659" s="555"/>
    </row>
    <row r="660" spans="1:5" ht="16.5" thickBot="1" x14ac:dyDescent="0.3">
      <c r="B660" s="548"/>
      <c r="C660" s="548"/>
    </row>
    <row r="661" spans="1:5" ht="79.5" thickBot="1" x14ac:dyDescent="0.3">
      <c r="A661" s="556" t="s">
        <v>608</v>
      </c>
      <c r="B661" s="557" t="s">
        <v>609</v>
      </c>
      <c r="C661" s="557" t="s">
        <v>351</v>
      </c>
      <c r="D661" s="558" t="s">
        <v>618</v>
      </c>
      <c r="E661" s="559" t="s">
        <v>611</v>
      </c>
    </row>
    <row r="662" spans="1:5" x14ac:dyDescent="0.25">
      <c r="A662" s="549" t="s">
        <v>133</v>
      </c>
      <c r="B662" s="263"/>
      <c r="C662" s="263"/>
      <c r="D662" s="550"/>
      <c r="E662" s="263"/>
    </row>
    <row r="663" spans="1:5" x14ac:dyDescent="0.25">
      <c r="A663" s="551" t="s">
        <v>177</v>
      </c>
      <c r="B663" s="234"/>
      <c r="C663" s="234"/>
      <c r="D663" s="233"/>
      <c r="E663" s="234"/>
    </row>
    <row r="664" spans="1:5" x14ac:dyDescent="0.25">
      <c r="A664" s="551" t="s">
        <v>186</v>
      </c>
      <c r="B664" s="234"/>
      <c r="C664" s="234"/>
      <c r="D664" s="233"/>
      <c r="E664" s="234"/>
    </row>
    <row r="665" spans="1:5" x14ac:dyDescent="0.25">
      <c r="A665" s="551" t="s">
        <v>612</v>
      </c>
      <c r="B665" s="234"/>
      <c r="C665" s="234"/>
      <c r="D665" s="233"/>
      <c r="E665" s="234"/>
    </row>
    <row r="666" spans="1:5" x14ac:dyDescent="0.25">
      <c r="A666" s="551" t="s">
        <v>613</v>
      </c>
      <c r="B666" s="234"/>
      <c r="C666" s="234"/>
      <c r="D666" s="233"/>
      <c r="E666" s="234"/>
    </row>
    <row r="667" spans="1:5" x14ac:dyDescent="0.25">
      <c r="A667" s="551" t="s">
        <v>614</v>
      </c>
      <c r="B667" s="234"/>
      <c r="C667" s="234"/>
      <c r="D667" s="233"/>
      <c r="E667" s="234"/>
    </row>
    <row r="668" spans="1:5" x14ac:dyDescent="0.25">
      <c r="A668" s="551" t="s">
        <v>615</v>
      </c>
      <c r="B668" s="234"/>
      <c r="C668" s="234"/>
      <c r="D668" s="233"/>
      <c r="E668" s="234"/>
    </row>
    <row r="669" spans="1:5" ht="13.5" thickBot="1" x14ac:dyDescent="0.3">
      <c r="A669" s="552" t="s">
        <v>616</v>
      </c>
      <c r="B669" s="553"/>
      <c r="C669" s="553"/>
      <c r="D669" s="554"/>
      <c r="E669" s="553"/>
    </row>
    <row r="677" spans="1:7" ht="15" x14ac:dyDescent="0.25">
      <c r="A677" s="560"/>
      <c r="B677" s="560"/>
      <c r="C677" s="651"/>
      <c r="D677" s="652"/>
      <c r="E677" s="560"/>
      <c r="F677" s="560"/>
    </row>
    <row r="678" spans="1:7" ht="30" x14ac:dyDescent="0.25">
      <c r="A678" s="561" t="s">
        <v>619</v>
      </c>
      <c r="B678" s="561"/>
      <c r="C678" s="651" t="s">
        <v>72</v>
      </c>
      <c r="D678" s="652"/>
      <c r="E678" s="561"/>
      <c r="F678" s="644" t="s">
        <v>75</v>
      </c>
      <c r="G678" s="644"/>
    </row>
    <row r="679" spans="1:7" ht="15" x14ac:dyDescent="0.25">
      <c r="A679" s="561" t="s">
        <v>76</v>
      </c>
      <c r="B679" s="295"/>
      <c r="C679" s="644" t="s">
        <v>74</v>
      </c>
      <c r="D679" s="645"/>
      <c r="E679" s="561"/>
      <c r="F679" s="644" t="s">
        <v>77</v>
      </c>
      <c r="G679" s="644"/>
    </row>
  </sheetData>
  <mergeCells count="436">
    <mergeCell ref="F2:J2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A29:I29"/>
    <mergeCell ref="A34:I34"/>
    <mergeCell ref="A42:B42"/>
    <mergeCell ref="C42:C44"/>
    <mergeCell ref="A43:B43"/>
    <mergeCell ref="A44:B44"/>
    <mergeCell ref="F7:F8"/>
    <mergeCell ref="G7:G8"/>
    <mergeCell ref="H7:H8"/>
    <mergeCell ref="I7:I8"/>
    <mergeCell ref="A9:I9"/>
    <mergeCell ref="A19:I19"/>
    <mergeCell ref="A51:B51"/>
    <mergeCell ref="A52:B52"/>
    <mergeCell ref="A53:B53"/>
    <mergeCell ref="A54:C54"/>
    <mergeCell ref="A55:B55"/>
    <mergeCell ref="A56:B56"/>
    <mergeCell ref="A45:C45"/>
    <mergeCell ref="A46:B46"/>
    <mergeCell ref="A47:B47"/>
    <mergeCell ref="A48:B48"/>
    <mergeCell ref="A49:B49"/>
    <mergeCell ref="A50:B50"/>
    <mergeCell ref="A63:C63"/>
    <mergeCell ref="A64:B64"/>
    <mergeCell ref="A65:B65"/>
    <mergeCell ref="A66:B66"/>
    <mergeCell ref="A67:B67"/>
    <mergeCell ref="A68:C68"/>
    <mergeCell ref="A57:B57"/>
    <mergeCell ref="A58:B58"/>
    <mergeCell ref="A59:B59"/>
    <mergeCell ref="A60:B60"/>
    <mergeCell ref="A61:B61"/>
    <mergeCell ref="A62:B62"/>
    <mergeCell ref="A110:C110"/>
    <mergeCell ref="A111:A112"/>
    <mergeCell ref="B111:F111"/>
    <mergeCell ref="G111:I111"/>
    <mergeCell ref="A119:C119"/>
    <mergeCell ref="A120:C120"/>
    <mergeCell ref="A69:B69"/>
    <mergeCell ref="A70:B70"/>
    <mergeCell ref="A75:E75"/>
    <mergeCell ref="A101:C101"/>
    <mergeCell ref="A102:C102"/>
    <mergeCell ref="A109:G109"/>
    <mergeCell ref="A132:B132"/>
    <mergeCell ref="A133:B133"/>
    <mergeCell ref="A134:B134"/>
    <mergeCell ref="A135:B135"/>
    <mergeCell ref="A138:I138"/>
    <mergeCell ref="A140:B140"/>
    <mergeCell ref="A126:D126"/>
    <mergeCell ref="A127:C127"/>
    <mergeCell ref="A128:B128"/>
    <mergeCell ref="A129:B129"/>
    <mergeCell ref="A130:B130"/>
    <mergeCell ref="A131:B131"/>
    <mergeCell ref="B160:D160"/>
    <mergeCell ref="B161:D161"/>
    <mergeCell ref="B162:D162"/>
    <mergeCell ref="B163:D163"/>
    <mergeCell ref="B164:D164"/>
    <mergeCell ref="A165:D165"/>
    <mergeCell ref="A147:B147"/>
    <mergeCell ref="A156:I156"/>
    <mergeCell ref="A158:D159"/>
    <mergeCell ref="E158:E159"/>
    <mergeCell ref="F158:H158"/>
    <mergeCell ref="I158:I159"/>
    <mergeCell ref="A178:B178"/>
    <mergeCell ref="A179:B179"/>
    <mergeCell ref="A180:B180"/>
    <mergeCell ref="A181:B181"/>
    <mergeCell ref="A182:B182"/>
    <mergeCell ref="A183:B183"/>
    <mergeCell ref="A171:G171"/>
    <mergeCell ref="A173:B173"/>
    <mergeCell ref="A174:B174"/>
    <mergeCell ref="A175:B175"/>
    <mergeCell ref="A176:B176"/>
    <mergeCell ref="A177:B177"/>
    <mergeCell ref="A190:B190"/>
    <mergeCell ref="A191:B191"/>
    <mergeCell ref="A192:B192"/>
    <mergeCell ref="A193:B193"/>
    <mergeCell ref="A194:B194"/>
    <mergeCell ref="A195:B195"/>
    <mergeCell ref="A184:B184"/>
    <mergeCell ref="A185:B185"/>
    <mergeCell ref="A186:B186"/>
    <mergeCell ref="A187:B187"/>
    <mergeCell ref="A188:B188"/>
    <mergeCell ref="A189:B189"/>
    <mergeCell ref="A202:B202"/>
    <mergeCell ref="A203:B203"/>
    <mergeCell ref="A204:B204"/>
    <mergeCell ref="A207:C207"/>
    <mergeCell ref="A210:B210"/>
    <mergeCell ref="A211:B211"/>
    <mergeCell ref="A196:B196"/>
    <mergeCell ref="A197:B197"/>
    <mergeCell ref="A198:B198"/>
    <mergeCell ref="A199:B199"/>
    <mergeCell ref="A200:B200"/>
    <mergeCell ref="A201:B201"/>
    <mergeCell ref="A218:B218"/>
    <mergeCell ref="A219:B219"/>
    <mergeCell ref="A220:B220"/>
    <mergeCell ref="A221:B221"/>
    <mergeCell ref="A222:B222"/>
    <mergeCell ref="A223:B223"/>
    <mergeCell ref="A212:B212"/>
    <mergeCell ref="A213:B213"/>
    <mergeCell ref="A214:B214"/>
    <mergeCell ref="A215:B215"/>
    <mergeCell ref="A216:B216"/>
    <mergeCell ref="A217:B217"/>
    <mergeCell ref="B236:C236"/>
    <mergeCell ref="D236:E236"/>
    <mergeCell ref="B238:E238"/>
    <mergeCell ref="B246:E246"/>
    <mergeCell ref="A256:D256"/>
    <mergeCell ref="A258:B258"/>
    <mergeCell ref="A226:D226"/>
    <mergeCell ref="A228:B228"/>
    <mergeCell ref="A229:B229"/>
    <mergeCell ref="A230:B230"/>
    <mergeCell ref="A231:B231"/>
    <mergeCell ref="A234:E234"/>
    <mergeCell ref="A265:B265"/>
    <mergeCell ref="A266:B266"/>
    <mergeCell ref="A267:B267"/>
    <mergeCell ref="A268:B268"/>
    <mergeCell ref="A271:D271"/>
    <mergeCell ref="A273:B273"/>
    <mergeCell ref="A259:B259"/>
    <mergeCell ref="A260:B260"/>
    <mergeCell ref="A261:B261"/>
    <mergeCell ref="A262:B262"/>
    <mergeCell ref="A263:B263"/>
    <mergeCell ref="A264:B264"/>
    <mergeCell ref="A280:B280"/>
    <mergeCell ref="A281:B281"/>
    <mergeCell ref="A282:B282"/>
    <mergeCell ref="A283:B283"/>
    <mergeCell ref="A284:B284"/>
    <mergeCell ref="A285:B285"/>
    <mergeCell ref="A274:B274"/>
    <mergeCell ref="A275:B275"/>
    <mergeCell ref="A276:B276"/>
    <mergeCell ref="A277:B277"/>
    <mergeCell ref="A278:B278"/>
    <mergeCell ref="A279:B279"/>
    <mergeCell ref="A292:B292"/>
    <mergeCell ref="A293:B293"/>
    <mergeCell ref="A294:B294"/>
    <mergeCell ref="A295:B295"/>
    <mergeCell ref="A296:B296"/>
    <mergeCell ref="A297:B297"/>
    <mergeCell ref="A286:B286"/>
    <mergeCell ref="A287:B287"/>
    <mergeCell ref="A288:B288"/>
    <mergeCell ref="A289:B289"/>
    <mergeCell ref="A290:B290"/>
    <mergeCell ref="A291:B291"/>
    <mergeCell ref="A306:C306"/>
    <mergeCell ref="A309:C309"/>
    <mergeCell ref="A311:B311"/>
    <mergeCell ref="G311:H311"/>
    <mergeCell ref="A312:B312"/>
    <mergeCell ref="G312:H312"/>
    <mergeCell ref="A298:B298"/>
    <mergeCell ref="A299:B299"/>
    <mergeCell ref="A300:B300"/>
    <mergeCell ref="A301:B301"/>
    <mergeCell ref="A302:B302"/>
    <mergeCell ref="A303:B303"/>
    <mergeCell ref="A318:B318"/>
    <mergeCell ref="A319:B319"/>
    <mergeCell ref="A320:B320"/>
    <mergeCell ref="A321:B321"/>
    <mergeCell ref="A322:B322"/>
    <mergeCell ref="A323:B323"/>
    <mergeCell ref="A313:B313"/>
    <mergeCell ref="G313:H313"/>
    <mergeCell ref="A314:B314"/>
    <mergeCell ref="A315:B315"/>
    <mergeCell ref="A316:B316"/>
    <mergeCell ref="A317:B317"/>
    <mergeCell ref="A330:B330"/>
    <mergeCell ref="A331:B331"/>
    <mergeCell ref="A332:B332"/>
    <mergeCell ref="A333:B333"/>
    <mergeCell ref="A334:B334"/>
    <mergeCell ref="A339:E339"/>
    <mergeCell ref="A324:B324"/>
    <mergeCell ref="A325:B325"/>
    <mergeCell ref="A326:B326"/>
    <mergeCell ref="A327:B327"/>
    <mergeCell ref="A328:B328"/>
    <mergeCell ref="A329:B329"/>
    <mergeCell ref="A347:B347"/>
    <mergeCell ref="A348:B348"/>
    <mergeCell ref="A349:B349"/>
    <mergeCell ref="A350:B350"/>
    <mergeCell ref="A351:B351"/>
    <mergeCell ref="A352:B352"/>
    <mergeCell ref="A341:B341"/>
    <mergeCell ref="A342:B342"/>
    <mergeCell ref="A343:B343"/>
    <mergeCell ref="A344:B344"/>
    <mergeCell ref="A345:B345"/>
    <mergeCell ref="A346:B346"/>
    <mergeCell ref="A362:B362"/>
    <mergeCell ref="A365:E365"/>
    <mergeCell ref="A367:B367"/>
    <mergeCell ref="A368:B368"/>
    <mergeCell ref="A370:E370"/>
    <mergeCell ref="A375:I375"/>
    <mergeCell ref="A353:B353"/>
    <mergeCell ref="A354:B354"/>
    <mergeCell ref="A355:B355"/>
    <mergeCell ref="A358:D358"/>
    <mergeCell ref="A360:B360"/>
    <mergeCell ref="A361:B361"/>
    <mergeCell ref="A396:B396"/>
    <mergeCell ref="A397:B397"/>
    <mergeCell ref="A398:B398"/>
    <mergeCell ref="A399:B399"/>
    <mergeCell ref="A400:B400"/>
    <mergeCell ref="A401:B401"/>
    <mergeCell ref="A377:I377"/>
    <mergeCell ref="A379:A380"/>
    <mergeCell ref="B379:D379"/>
    <mergeCell ref="E379:G379"/>
    <mergeCell ref="H379:J379"/>
    <mergeCell ref="A394:C394"/>
    <mergeCell ref="C415:D415"/>
    <mergeCell ref="A419:D419"/>
    <mergeCell ref="A420:C420"/>
    <mergeCell ref="A402:B402"/>
    <mergeCell ref="A403:B403"/>
    <mergeCell ref="A404:B404"/>
    <mergeCell ref="A405:B405"/>
    <mergeCell ref="A406:B406"/>
    <mergeCell ref="A407:B407"/>
    <mergeCell ref="A422:B422"/>
    <mergeCell ref="A423:B423"/>
    <mergeCell ref="A424:B424"/>
    <mergeCell ref="A425:B425"/>
    <mergeCell ref="A426:B426"/>
    <mergeCell ref="A427:B427"/>
    <mergeCell ref="A408:B408"/>
    <mergeCell ref="A409:B409"/>
    <mergeCell ref="A415:B415"/>
    <mergeCell ref="A477:C477"/>
    <mergeCell ref="A479:D479"/>
    <mergeCell ref="A480:D480"/>
    <mergeCell ref="A481:D481"/>
    <mergeCell ref="A482:D482"/>
    <mergeCell ref="A483:D483"/>
    <mergeCell ref="A462:I462"/>
    <mergeCell ref="A464:D464"/>
    <mergeCell ref="A465:B465"/>
    <mergeCell ref="C465:D465"/>
    <mergeCell ref="A466:B466"/>
    <mergeCell ref="C466:D466"/>
    <mergeCell ref="A490:D490"/>
    <mergeCell ref="A491:D491"/>
    <mergeCell ref="A492:D492"/>
    <mergeCell ref="A493:D493"/>
    <mergeCell ref="A494:D494"/>
    <mergeCell ref="A495:D495"/>
    <mergeCell ref="A484:D484"/>
    <mergeCell ref="A485:D485"/>
    <mergeCell ref="A486:D486"/>
    <mergeCell ref="A487:D487"/>
    <mergeCell ref="A488:D488"/>
    <mergeCell ref="A489:D489"/>
    <mergeCell ref="A502:D502"/>
    <mergeCell ref="A503:D503"/>
    <mergeCell ref="A504:D504"/>
    <mergeCell ref="A505:D505"/>
    <mergeCell ref="A506:D506"/>
    <mergeCell ref="A507:D507"/>
    <mergeCell ref="A496:D496"/>
    <mergeCell ref="A497:D497"/>
    <mergeCell ref="A498:D498"/>
    <mergeCell ref="A499:D499"/>
    <mergeCell ref="A500:D500"/>
    <mergeCell ref="A501:D501"/>
    <mergeCell ref="A514:D514"/>
    <mergeCell ref="A515:D515"/>
    <mergeCell ref="A516:D516"/>
    <mergeCell ref="A517:D517"/>
    <mergeCell ref="A518:D518"/>
    <mergeCell ref="A519:D519"/>
    <mergeCell ref="A508:D508"/>
    <mergeCell ref="A509:D509"/>
    <mergeCell ref="A510:D510"/>
    <mergeCell ref="A511:D511"/>
    <mergeCell ref="A512:D512"/>
    <mergeCell ref="A513:D513"/>
    <mergeCell ref="A520:D520"/>
    <mergeCell ref="A521:D521"/>
    <mergeCell ref="A522:D522"/>
    <mergeCell ref="A523:D523"/>
    <mergeCell ref="A525:D525"/>
    <mergeCell ref="A527:B527"/>
    <mergeCell ref="C527:C528"/>
    <mergeCell ref="D527:D528"/>
    <mergeCell ref="A528:B528"/>
    <mergeCell ref="A535:B535"/>
    <mergeCell ref="A536:B536"/>
    <mergeCell ref="A537:B537"/>
    <mergeCell ref="A538:B538"/>
    <mergeCell ref="A539:B539"/>
    <mergeCell ref="A542:C542"/>
    <mergeCell ref="A529:B529"/>
    <mergeCell ref="A530:B530"/>
    <mergeCell ref="A531:B531"/>
    <mergeCell ref="A532:B532"/>
    <mergeCell ref="A533:B533"/>
    <mergeCell ref="A534:B534"/>
    <mergeCell ref="A550:D550"/>
    <mergeCell ref="A551:D551"/>
    <mergeCell ref="A552:D552"/>
    <mergeCell ref="A553:D553"/>
    <mergeCell ref="A554:D554"/>
    <mergeCell ref="A555:D555"/>
    <mergeCell ref="A544:D544"/>
    <mergeCell ref="A545:D545"/>
    <mergeCell ref="A546:D546"/>
    <mergeCell ref="A547:D547"/>
    <mergeCell ref="A548:D548"/>
    <mergeCell ref="A549:D549"/>
    <mergeCell ref="A564:D564"/>
    <mergeCell ref="A566:D566"/>
    <mergeCell ref="A567:D567"/>
    <mergeCell ref="A568:D568"/>
    <mergeCell ref="A569:D569"/>
    <mergeCell ref="A570:D570"/>
    <mergeCell ref="A556:D556"/>
    <mergeCell ref="A557:D557"/>
    <mergeCell ref="A558:D558"/>
    <mergeCell ref="A559:D559"/>
    <mergeCell ref="A560:D560"/>
    <mergeCell ref="A561:D561"/>
    <mergeCell ref="A577:D577"/>
    <mergeCell ref="A578:D578"/>
    <mergeCell ref="A579:D579"/>
    <mergeCell ref="A580:D580"/>
    <mergeCell ref="A581:D581"/>
    <mergeCell ref="A586:D586"/>
    <mergeCell ref="A571:D571"/>
    <mergeCell ref="A572:D572"/>
    <mergeCell ref="A573:D573"/>
    <mergeCell ref="A574:D574"/>
    <mergeCell ref="A575:D575"/>
    <mergeCell ref="A576:D576"/>
    <mergeCell ref="A590:D590"/>
    <mergeCell ref="M590:P590"/>
    <mergeCell ref="A591:D591"/>
    <mergeCell ref="M591:P591"/>
    <mergeCell ref="A592:D592"/>
    <mergeCell ref="M592:P592"/>
    <mergeCell ref="M586:P586"/>
    <mergeCell ref="A587:D587"/>
    <mergeCell ref="M587:P587"/>
    <mergeCell ref="A588:D588"/>
    <mergeCell ref="M588:P588"/>
    <mergeCell ref="A589:D589"/>
    <mergeCell ref="M589:P589"/>
    <mergeCell ref="A596:D596"/>
    <mergeCell ref="M596:P596"/>
    <mergeCell ref="A597:D597"/>
    <mergeCell ref="M597:P597"/>
    <mergeCell ref="A598:D598"/>
    <mergeCell ref="M598:P598"/>
    <mergeCell ref="A593:D593"/>
    <mergeCell ref="M593:P593"/>
    <mergeCell ref="A594:D594"/>
    <mergeCell ref="M594:P594"/>
    <mergeCell ref="A595:D595"/>
    <mergeCell ref="M595:P595"/>
    <mergeCell ref="A606:D606"/>
    <mergeCell ref="A607:D607"/>
    <mergeCell ref="A608:D608"/>
    <mergeCell ref="A609:D609"/>
    <mergeCell ref="A610:D610"/>
    <mergeCell ref="A611:D611"/>
    <mergeCell ref="A599:D599"/>
    <mergeCell ref="M599:P599"/>
    <mergeCell ref="A600:D600"/>
    <mergeCell ref="M600:P600"/>
    <mergeCell ref="A603:C603"/>
    <mergeCell ref="A605:D605"/>
    <mergeCell ref="A618:D618"/>
    <mergeCell ref="A625:F625"/>
    <mergeCell ref="A627:B628"/>
    <mergeCell ref="C627:F627"/>
    <mergeCell ref="A629:B629"/>
    <mergeCell ref="A630:B630"/>
    <mergeCell ref="A612:D612"/>
    <mergeCell ref="A613:D613"/>
    <mergeCell ref="A614:D614"/>
    <mergeCell ref="A615:D615"/>
    <mergeCell ref="A616:D616"/>
    <mergeCell ref="A617:D617"/>
    <mergeCell ref="C679:D679"/>
    <mergeCell ref="F679:G679"/>
    <mergeCell ref="A640:D640"/>
    <mergeCell ref="A642:B642"/>
    <mergeCell ref="A643:B643"/>
    <mergeCell ref="C677:D677"/>
    <mergeCell ref="C678:D678"/>
    <mergeCell ref="F678:G678"/>
    <mergeCell ref="A631:B631"/>
    <mergeCell ref="A632:B632"/>
    <mergeCell ref="A633:B633"/>
    <mergeCell ref="A634:B634"/>
    <mergeCell ref="A635:B635"/>
    <mergeCell ref="A638:F638"/>
  </mergeCells>
  <pageMargins left="0.11811023622047245" right="0.11811023622047245" top="0.86614173228346458" bottom="0.15748031496062992" header="0.31496062992125984" footer="0.31496062992125984"/>
  <pageSetup paperSize="9" scale="70" orientation="landscape" r:id="rId1"/>
  <headerFooter>
    <oddHeader>&amp;C&lt;&amp;"Times New Roman,Normalny"Nazwa jednostki&gt;
Informacja dodatkowa do sprawozdania finansowego za rok obrotowy zakończony 31 grudnia 2020 r.
II. Dodatkowe informacje i objaśnienia</oddHeader>
    <oddFooter>&amp;CWprowadzenie oraz dodatkowe  informacje i objaśnienia stanowią integralną część sprawozdania finansowego</oddFooter>
  </headerFooter>
  <rowBreaks count="20" manualBreakCount="20">
    <brk id="39" max="16383" man="1"/>
    <brk id="72" max="16383" man="1"/>
    <brk id="99" max="10" man="1"/>
    <brk id="123" max="16383" man="1"/>
    <brk id="137" max="10" man="1"/>
    <brk id="168" max="16383" man="1"/>
    <brk id="205" max="10" man="1"/>
    <brk id="232" max="10" man="1"/>
    <brk id="270" max="16383" man="1"/>
    <brk id="307" max="16383" man="1"/>
    <brk id="337" max="16383" man="1"/>
    <brk id="374" max="16383" man="1"/>
    <brk id="409" max="16383" man="1"/>
    <brk id="433" max="16383" man="1"/>
    <brk id="475" max="10" man="1"/>
    <brk id="523" max="16383" man="1"/>
    <brk id="541" max="16383" man="1"/>
    <brk id="582" max="16383" man="1"/>
    <brk id="623" max="16383" man="1"/>
    <brk id="6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BILANS FORMUŁY</vt:lpstr>
      <vt:lpstr>RZiS FORMUŁY</vt:lpstr>
      <vt:lpstr>ZZwFJ</vt:lpstr>
      <vt:lpstr>NOTY</vt:lpstr>
      <vt:lpstr>'BILANS FORMUŁY'!Obszar_wydruku</vt:lpstr>
      <vt:lpstr>NOTY!Obszar_wydruku</vt:lpstr>
      <vt:lpstr>'RZiS FORMUŁY'!Obszar_wydruku</vt:lpstr>
      <vt:lpstr>ZZwFJ!Obszar_wydruku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URSYNÓW - Sprawozdanie finansowe</dc:title>
  <dc:creator>Bursa Sylwia</dc:creator>
  <cp:lastModifiedBy>Bursa Sylwia</cp:lastModifiedBy>
  <dcterms:created xsi:type="dcterms:W3CDTF">2021-05-31T13:58:58Z</dcterms:created>
  <dcterms:modified xsi:type="dcterms:W3CDTF">2021-06-01T10:52:00Z</dcterms:modified>
</cp:coreProperties>
</file>