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00"/>
  </bookViews>
  <sheets>
    <sheet name="Załącznik nr 21 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7" i="5" l="1"/>
  <c r="C277" i="5"/>
  <c r="E269" i="5"/>
  <c r="D269" i="5"/>
  <c r="C269" i="5"/>
  <c r="B277" i="5"/>
  <c r="B269" i="5"/>
  <c r="D23" i="5" l="1"/>
  <c r="D28" i="5"/>
  <c r="E657" i="5" l="1"/>
  <c r="D657" i="5"/>
  <c r="C657" i="5"/>
  <c r="G409" i="5" l="1"/>
  <c r="G405" i="5"/>
  <c r="G404" i="5"/>
  <c r="C128" i="5"/>
  <c r="B128" i="5"/>
  <c r="C86" i="5"/>
  <c r="C83" i="5"/>
  <c r="C59" i="5"/>
  <c r="C56" i="5"/>
  <c r="C55" i="5"/>
  <c r="C50" i="5"/>
  <c r="C47" i="5"/>
  <c r="H34" i="5"/>
  <c r="G34" i="5"/>
  <c r="F34" i="5"/>
  <c r="E34" i="5"/>
  <c r="D34" i="5"/>
  <c r="C34" i="5"/>
  <c r="B34" i="5"/>
  <c r="I33" i="5"/>
  <c r="I32" i="5"/>
  <c r="I31" i="5"/>
  <c r="I34" i="5" s="1"/>
  <c r="G28" i="5"/>
  <c r="I28" i="5"/>
  <c r="H26" i="5"/>
  <c r="F26" i="5"/>
  <c r="E26" i="5"/>
  <c r="D26" i="5"/>
  <c r="C26" i="5"/>
  <c r="B26" i="5"/>
  <c r="I25" i="5"/>
  <c r="I24" i="5"/>
  <c r="I23" i="5"/>
  <c r="H22" i="5"/>
  <c r="H29" i="5" s="1"/>
  <c r="G22" i="5"/>
  <c r="F22" i="5"/>
  <c r="F29" i="5" s="1"/>
  <c r="E22" i="5"/>
  <c r="E29" i="5" s="1"/>
  <c r="D22" i="5"/>
  <c r="C22" i="5"/>
  <c r="C29" i="5" s="1"/>
  <c r="B22" i="5"/>
  <c r="G21" i="5"/>
  <c r="D21" i="5"/>
  <c r="B21" i="5"/>
  <c r="G18" i="5"/>
  <c r="D18" i="5"/>
  <c r="B18" i="5"/>
  <c r="G17" i="5"/>
  <c r="G27" i="5" s="1"/>
  <c r="I27" i="5" s="1"/>
  <c r="I26" i="5" s="1"/>
  <c r="D17" i="5"/>
  <c r="I17" i="5" s="1"/>
  <c r="H16" i="5"/>
  <c r="G16" i="5"/>
  <c r="F16" i="5"/>
  <c r="E16" i="5"/>
  <c r="D16" i="5"/>
  <c r="C16" i="5"/>
  <c r="B16" i="5"/>
  <c r="I15" i="5"/>
  <c r="G14" i="5"/>
  <c r="E14" i="5"/>
  <c r="D14" i="5"/>
  <c r="B14" i="5"/>
  <c r="D13" i="5"/>
  <c r="D12" i="5" s="1"/>
  <c r="B13" i="5"/>
  <c r="I13" i="5" s="1"/>
  <c r="H12" i="5"/>
  <c r="H19" i="5" s="1"/>
  <c r="G12" i="5"/>
  <c r="F12" i="5"/>
  <c r="F19" i="5" s="1"/>
  <c r="E12" i="5"/>
  <c r="E19" i="5" s="1"/>
  <c r="C12" i="5"/>
  <c r="C19" i="5" s="1"/>
  <c r="G11" i="5"/>
  <c r="D11" i="5"/>
  <c r="D19" i="5" s="1"/>
  <c r="B11" i="5"/>
  <c r="C90" i="5" l="1"/>
  <c r="D29" i="5"/>
  <c r="C53" i="5"/>
  <c r="B29" i="5"/>
  <c r="G19" i="5"/>
  <c r="I18" i="5"/>
  <c r="I22" i="5"/>
  <c r="C62" i="5"/>
  <c r="B12" i="5"/>
  <c r="B19" i="5" s="1"/>
  <c r="I16" i="5"/>
  <c r="I21" i="5"/>
  <c r="I29" i="5" s="1"/>
  <c r="G26" i="5"/>
  <c r="G29" i="5" s="1"/>
  <c r="I11" i="5"/>
  <c r="I14" i="5"/>
  <c r="I12" i="5" s="1"/>
  <c r="F653" i="5"/>
  <c r="F633" i="5"/>
  <c r="E633" i="5"/>
  <c r="F630" i="5"/>
  <c r="F642" i="5" s="1"/>
  <c r="E630" i="5"/>
  <c r="E642" i="5" s="1"/>
  <c r="F617" i="5"/>
  <c r="E617" i="5"/>
  <c r="F614" i="5"/>
  <c r="E614" i="5"/>
  <c r="F611" i="5"/>
  <c r="E611" i="5"/>
  <c r="E624" i="5" s="1"/>
  <c r="F599" i="5"/>
  <c r="F592" i="5" s="1"/>
  <c r="F605" i="5" s="1"/>
  <c r="E599" i="5"/>
  <c r="E594" i="5"/>
  <c r="F574" i="5"/>
  <c r="E574" i="5"/>
  <c r="F569" i="5"/>
  <c r="F585" i="5" s="1"/>
  <c r="E569" i="5"/>
  <c r="E585" i="5" s="1"/>
  <c r="D563" i="5"/>
  <c r="C563" i="5"/>
  <c r="F532" i="5"/>
  <c r="E532" i="5"/>
  <c r="F529" i="5"/>
  <c r="F526" i="5"/>
  <c r="E526" i="5"/>
  <c r="F518" i="5"/>
  <c r="F504" i="5"/>
  <c r="E504" i="5"/>
  <c r="C479" i="5"/>
  <c r="B479" i="5"/>
  <c r="C474" i="5"/>
  <c r="B474" i="5"/>
  <c r="C473" i="5"/>
  <c r="B473" i="5"/>
  <c r="C468" i="5"/>
  <c r="B468" i="5"/>
  <c r="C463" i="5"/>
  <c r="B463" i="5"/>
  <c r="C462" i="5"/>
  <c r="B462" i="5"/>
  <c r="D424" i="5"/>
  <c r="D423" i="5" s="1"/>
  <c r="D432" i="5" s="1"/>
  <c r="C424" i="5"/>
  <c r="C423" i="5"/>
  <c r="C432" i="5" s="1"/>
  <c r="E414" i="5"/>
  <c r="K414" i="5" s="1"/>
  <c r="E413" i="5"/>
  <c r="K413" i="5" s="1"/>
  <c r="E412" i="5"/>
  <c r="K412" i="5" s="1"/>
  <c r="E411" i="5"/>
  <c r="K411" i="5" s="1"/>
  <c r="E410" i="5"/>
  <c r="K410" i="5" s="1"/>
  <c r="J409" i="5"/>
  <c r="I409" i="5"/>
  <c r="H409" i="5"/>
  <c r="F409" i="5"/>
  <c r="D409" i="5"/>
  <c r="C409" i="5"/>
  <c r="B409" i="5"/>
  <c r="E408" i="5"/>
  <c r="K408" i="5" s="1"/>
  <c r="E407" i="5"/>
  <c r="K407" i="5" s="1"/>
  <c r="E406" i="5"/>
  <c r="K406" i="5" s="1"/>
  <c r="J405" i="5"/>
  <c r="J415" i="5" s="1"/>
  <c r="I405" i="5"/>
  <c r="H405" i="5"/>
  <c r="H415" i="5" s="1"/>
  <c r="G415" i="5"/>
  <c r="F405" i="5"/>
  <c r="F415" i="5" s="1"/>
  <c r="D405" i="5"/>
  <c r="D415" i="5" s="1"/>
  <c r="C405" i="5"/>
  <c r="C415" i="5" s="1"/>
  <c r="B405" i="5"/>
  <c r="B415" i="5" s="1"/>
  <c r="E404" i="5"/>
  <c r="K404" i="5" s="1"/>
  <c r="D385" i="5"/>
  <c r="C385" i="5"/>
  <c r="D373" i="5"/>
  <c r="C373" i="5"/>
  <c r="D365" i="5"/>
  <c r="D378" i="5" s="1"/>
  <c r="C365" i="5"/>
  <c r="D346" i="5"/>
  <c r="C346" i="5"/>
  <c r="D335" i="5"/>
  <c r="D357" i="5" s="1"/>
  <c r="C335" i="5"/>
  <c r="D305" i="5"/>
  <c r="D326" i="5" s="1"/>
  <c r="C305" i="5"/>
  <c r="C326" i="5" s="1"/>
  <c r="D292" i="5"/>
  <c r="C292" i="5"/>
  <c r="E277" i="5"/>
  <c r="D252" i="5"/>
  <c r="C252" i="5"/>
  <c r="D240" i="5"/>
  <c r="C240" i="5"/>
  <c r="D236" i="5"/>
  <c r="C236" i="5"/>
  <c r="C244" i="5" s="1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F204" i="5"/>
  <c r="F225" i="5" s="1"/>
  <c r="E204" i="5"/>
  <c r="E225" i="5" s="1"/>
  <c r="D204" i="5"/>
  <c r="D225" i="5" s="1"/>
  <c r="C204" i="5"/>
  <c r="C225" i="5" s="1"/>
  <c r="G203" i="5"/>
  <c r="G202" i="5"/>
  <c r="G201" i="5"/>
  <c r="G200" i="5"/>
  <c r="G199" i="5"/>
  <c r="G198" i="5"/>
  <c r="G197" i="5"/>
  <c r="G196" i="5"/>
  <c r="G195" i="5"/>
  <c r="H186" i="5"/>
  <c r="G186" i="5"/>
  <c r="F186" i="5"/>
  <c r="E186" i="5"/>
  <c r="I185" i="5"/>
  <c r="I184" i="5"/>
  <c r="I183" i="5"/>
  <c r="I182" i="5"/>
  <c r="I181" i="5"/>
  <c r="G174" i="5"/>
  <c r="F174" i="5"/>
  <c r="E174" i="5"/>
  <c r="G167" i="5"/>
  <c r="F167" i="5"/>
  <c r="E167" i="5"/>
  <c r="D135" i="5"/>
  <c r="C135" i="5"/>
  <c r="I122" i="5"/>
  <c r="H122" i="5"/>
  <c r="G122" i="5"/>
  <c r="F122" i="5"/>
  <c r="E122" i="5"/>
  <c r="D122" i="5"/>
  <c r="C122" i="5"/>
  <c r="B122" i="5"/>
  <c r="E98" i="5"/>
  <c r="E97" i="5"/>
  <c r="E96" i="5"/>
  <c r="D95" i="5"/>
  <c r="C95" i="5"/>
  <c r="B95" i="5"/>
  <c r="E94" i="5"/>
  <c r="E93" i="5" s="1"/>
  <c r="D93" i="5"/>
  <c r="D99" i="5" s="1"/>
  <c r="C93" i="5"/>
  <c r="C99" i="5" s="1"/>
  <c r="B93" i="5"/>
  <c r="B99" i="5" s="1"/>
  <c r="E92" i="5"/>
  <c r="E89" i="5"/>
  <c r="E88" i="5"/>
  <c r="E87" i="5"/>
  <c r="D86" i="5"/>
  <c r="B86" i="5"/>
  <c r="E85" i="5"/>
  <c r="E84" i="5"/>
  <c r="D83" i="5"/>
  <c r="B83" i="5"/>
  <c r="E82" i="5"/>
  <c r="C69" i="5"/>
  <c r="C67" i="5"/>
  <c r="C70" i="5" s="1"/>
  <c r="H36" i="5"/>
  <c r="G36" i="5"/>
  <c r="F36" i="5"/>
  <c r="E36" i="5"/>
  <c r="D36" i="5"/>
  <c r="C36" i="5"/>
  <c r="B36" i="5"/>
  <c r="H37" i="5"/>
  <c r="F37" i="5"/>
  <c r="D37" i="5"/>
  <c r="E592" i="5" l="1"/>
  <c r="E605" i="5" s="1"/>
  <c r="B37" i="5"/>
  <c r="F517" i="5"/>
  <c r="E83" i="5"/>
  <c r="K405" i="5"/>
  <c r="C378" i="5"/>
  <c r="E95" i="5"/>
  <c r="E405" i="5"/>
  <c r="I415" i="5"/>
  <c r="E409" i="5"/>
  <c r="E517" i="5"/>
  <c r="D244" i="5"/>
  <c r="F624" i="5"/>
  <c r="F547" i="5"/>
  <c r="E547" i="5"/>
  <c r="C357" i="5"/>
  <c r="K409" i="5"/>
  <c r="K415" i="5" s="1"/>
  <c r="I19" i="5"/>
  <c r="I186" i="5"/>
  <c r="I37" i="5"/>
  <c r="I36" i="5"/>
  <c r="B90" i="5"/>
  <c r="D90" i="5"/>
  <c r="E86" i="5"/>
  <c r="E90" i="5" s="1"/>
  <c r="E99" i="5"/>
  <c r="G204" i="5"/>
  <c r="G225" i="5" s="1"/>
  <c r="C37" i="5"/>
  <c r="E37" i="5"/>
  <c r="G37" i="5"/>
  <c r="E415" i="5" l="1"/>
</calcChain>
</file>

<file path=xl/sharedStrings.xml><?xml version="1.0" encoding="utf-8"?>
<sst xmlns="http://schemas.openxmlformats.org/spreadsheetml/2006/main" count="624" uniqueCount="422">
  <si>
    <t>Stan na początek roku</t>
  </si>
  <si>
    <t>Stan na koniec roku</t>
  </si>
  <si>
    <t xml:space="preserve">Stan na koniec roku </t>
  </si>
  <si>
    <t>………………………….</t>
  </si>
  <si>
    <t>(rok, miesiąc, dzień)</t>
  </si>
  <si>
    <t>..................................</t>
  </si>
  <si>
    <t>(główny księgowy)</t>
  </si>
  <si>
    <t>(kierownik jednostki)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</si>
  <si>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</si>
  <si>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</si>
  <si>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</si>
  <si>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</si>
  <si>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</si>
  <si>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</si>
  <si>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</si>
  <si>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</si>
  <si>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</si>
  <si>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</si>
  <si>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</si>
  <si>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</si>
  <si>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</si>
  <si>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</si>
  <si>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</si>
  <si>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</si>
  <si>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</si>
  <si>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</si>
  <si>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</si>
  <si>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</si>
  <si>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</si>
  <si>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</si>
  <si>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</si>
  <si>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</si>
  <si>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</si>
  <si>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</si>
  <si>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</si>
  <si>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</si>
  <si>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</si>
  <si>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</si>
  <si>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</si>
  <si>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</si>
  <si>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</si>
  <si>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</si>
  <si>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</si>
  <si>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</si>
  <si>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</si>
  <si>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</si>
  <si>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</si>
  <si>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</si>
  <si>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</si>
  <si>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</si>
  <si>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</si>
  <si>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</si>
  <si>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</si>
  <si>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</si>
  <si>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</si>
  <si>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</si>
  <si>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</si>
  <si>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</si>
  <si>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</si>
  <si>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</si>
  <si>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</si>
  <si>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</si>
  <si>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</si>
  <si>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</si>
  <si>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</si>
  <si>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</si>
  <si>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</si>
  <si>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</si>
  <si>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</si>
  <si>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</si>
  <si>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</si>
  <si>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</si>
  <si>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</si>
  <si>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</si>
  <si>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</si>
  <si>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</si>
  <si>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</si>
  <si>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</si>
  <si>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</si>
  <si>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</si>
  <si>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</si>
  <si>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</si>
  <si>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</si>
  <si>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</si>
  <si>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</si>
  <si>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</si>
  <si>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</si>
  <si>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</si>
  <si>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</si>
  <si>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</si>
  <si>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</si>
  <si>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</si>
  <si>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</si>
  <si>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</si>
  <si>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</si>
  <si>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</si>
  <si>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</si>
  <si>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</si>
  <si>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</si>
  <si>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</si>
  <si>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</si>
  <si>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</si>
  <si>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</si>
  <si>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</si>
  <si>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</si>
  <si>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</si>
  <si>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</si>
  <si>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</si>
  <si>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</si>
  <si>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</si>
  <si>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</si>
  <si>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</si>
  <si>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</si>
  <si>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</si>
  <si>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</si>
  <si>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</si>
  <si>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</si>
  <si>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</si>
  <si>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</si>
  <si>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</si>
  <si>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</si>
  <si>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</si>
  <si>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</si>
  <si>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</si>
  <si>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</si>
  <si>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</si>
  <si>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</si>
  <si>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</si>
  <si>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</si>
  <si>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</si>
  <si>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</si>
  <si>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</si>
  <si>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</si>
  <si>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</si>
  <si>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</si>
  <si>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</si>
  <si>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</si>
  <si>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</si>
  <si>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</si>
  <si>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</si>
  <si>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</si>
  <si>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</si>
  <si>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</si>
  <si>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</si>
  <si>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</si>
  <si>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</si>
  <si>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</si>
  <si>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</si>
  <si>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</si>
  <si>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</si>
  <si>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</si>
  <si>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</si>
  <si>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</si>
  <si>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</si>
  <si>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</si>
  <si>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</si>
  <si>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</si>
  <si>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</si>
  <si>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</si>
  <si>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</si>
  <si>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</si>
  <si>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</si>
  <si>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</si>
  <si>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</si>
  <si>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</si>
  <si>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</si>
  <si>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</si>
  <si>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</si>
  <si>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</si>
  <si>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</si>
  <si>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</si>
  <si>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</si>
  <si>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</si>
  <si>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</si>
  <si>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</si>
  <si>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</si>
  <si>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</si>
  <si>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</si>
  <si>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</si>
  <si>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</si>
  <si>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</si>
  <si>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</si>
  <si>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</si>
  <si>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</si>
  <si>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</si>
  <si>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</si>
  <si>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</si>
  <si>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</si>
  <si>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</si>
  <si>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</si>
  <si>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</si>
  <si>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</si>
  <si>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</si>
  <si>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</si>
  <si>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</si>
  <si>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</si>
  <si>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</si>
  <si>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</si>
  <si>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</si>
  <si>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</si>
  <si>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</si>
  <si>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</si>
  <si>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</si>
  <si>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</si>
  <si>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</si>
  <si>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</si>
  <si>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</si>
  <si>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</si>
  <si>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</si>
  <si>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</si>
  <si>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</si>
  <si>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</si>
  <si>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</si>
  <si>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</si>
  <si>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</si>
  <si>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</si>
  <si>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</si>
  <si>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</si>
  <si>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</si>
  <si>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</si>
  <si>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</si>
  <si>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</si>
  <si>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</si>
  <si>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</si>
  <si>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</si>
  <si>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</si>
  <si>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</si>
  <si>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</si>
  <si>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</si>
  <si>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</si>
  <si>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</si>
  <si>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</si>
  <si>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</si>
  <si>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</si>
  <si>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</si>
  <si>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</si>
  <si>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</si>
  <si>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</si>
  <si>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</si>
  <si>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</si>
  <si>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</si>
  <si>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</si>
  <si>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</si>
  <si>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</si>
  <si>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</si>
  <si>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</si>
  <si>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</si>
  <si>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</si>
  <si>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</si>
  <si>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</si>
  <si>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</si>
  <si>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</si>
  <si>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</si>
  <si>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</si>
  <si>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</si>
  <si>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</si>
  <si>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</si>
  <si>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</si>
  <si>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</si>
  <si>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</si>
  <si>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</si>
  <si>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</si>
  <si>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</si>
  <si>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</si>
  <si>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</si>
  <si>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</si>
  <si>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</si>
  <si>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</si>
  <si>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</si>
  <si>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</si>
  <si>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</si>
  <si>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</si>
  <si>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</si>
  <si>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</si>
  <si>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</si>
  <si>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</si>
  <si>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</si>
  <si>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</si>
  <si>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</si>
  <si>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</si>
  <si>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</si>
  <si>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</si>
  <si>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</si>
  <si>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</si>
  <si>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</si>
  <si>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</si>
  <si>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</si>
  <si>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</si>
  <si>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</si>
  <si>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</si>
  <si>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</si>
  <si>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</si>
  <si>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</si>
  <si>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</si>
  <si>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</si>
  <si>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</si>
  <si>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</si>
  <si>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</si>
  <si>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</si>
  <si>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</si>
  <si>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</si>
  <si>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</si>
  <si>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</si>
  <si>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</si>
  <si>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</si>
  <si>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</si>
  <si>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</si>
  <si>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</si>
  <si>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</si>
  <si>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</si>
  <si>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</si>
  <si>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</si>
  <si>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</si>
  <si>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</si>
  <si>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</si>
  <si>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</si>
  <si>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</si>
  <si>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</si>
  <si>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</si>
  <si>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</si>
  <si>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</si>
  <si>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</si>
  <si>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</si>
  <si>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</si>
  <si>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</si>
  <si>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</si>
  <si>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</si>
  <si>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</si>
  <si>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</si>
  <si>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</si>
  <si>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</si>
  <si>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</si>
  <si>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</si>
  <si>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</si>
  <si>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</si>
  <si>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</si>
  <si>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</si>
  <si>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</si>
  <si>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</si>
  <si>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</si>
  <si>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</si>
  <si>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</si>
  <si>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</si>
  <si>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</si>
  <si>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</si>
  <si>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</si>
  <si>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</si>
  <si>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</si>
  <si>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</si>
  <si>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</si>
  <si>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</si>
  <si>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</si>
  <si>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</si>
  <si>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</si>
  <si>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</si>
  <si>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</si>
  <si>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</si>
  <si>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</si>
  <si>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</si>
  <si>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</si>
  <si>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</si>
  <si>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</si>
  <si>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</si>
  <si>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</si>
  <si>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</si>
  <si>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</si>
  <si>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</si>
  <si>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</si>
  <si>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</si>
  <si>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</si>
  <si>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</si>
  <si>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</si>
  <si>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</si>
  <si>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</si>
  <si>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</si>
  <si>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</si>
  <si>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</si>
  <si>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</si>
  <si>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</si>
  <si>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</si>
  <si>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</si>
  <si>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</si>
  <si>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</si>
  <si>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</si>
  <si>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</si>
  <si>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</si>
  <si>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</si>
  <si>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</si>
  <si>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</si>
  <si>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</si>
  <si>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</si>
  <si>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</si>
  <si>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</si>
  <si>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</si>
  <si>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</si>
  <si>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</si>
  <si>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</si>
  <si>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</si>
  <si>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</si>
  <si>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</si>
  <si>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</si>
  <si>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</si>
  <si>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</si>
  <si>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</si>
  <si>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</si>
  <si>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</si>
  <si>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</si>
  <si>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</si>
  <si>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</si>
  <si>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</si>
  <si>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</si>
  <si>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</si>
  <si>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</si>
  <si>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</si>
  <si>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</si>
  <si>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 xml:space="preserve">Miejskie Przedsiebiorstwo Wodociągów i Kanalizacji w m.st. Warszawa S.A. </t>
  </si>
  <si>
    <t xml:space="preserve">Tramwaje Warszawskie SA. </t>
  </si>
  <si>
    <t>Miejskie Przedsiębiorstwo Realizacji Inwestycji Spółka z o.o.</t>
  </si>
  <si>
    <t xml:space="preserve">Samodzielny Publiczny Zakład Opieki Zdrowotnej Białołeka </t>
  </si>
  <si>
    <t>do Zasad obiegu oraz kontroli sprawozdań budżetowych, sprawozdań w zakresie operacji finansowych i sprawozdań  finansowych w Urzędzie m.st. Warszawy i  jednostkach organizacyjnych m.st. Warszawy</t>
  </si>
  <si>
    <t xml:space="preserve">Załącznik nr 21 </t>
  </si>
  <si>
    <t xml:space="preserve">nie dotyczy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</si>
</sst>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;[Red]#,##0.00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0" fontId="12" fillId="0" borderId="0"/>
  </cellStyleXfs>
  <cellXfs count="895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9" fillId="0" borderId="0" xfId="0" applyFont="1"/>
    <xf numFmtId="0" fontId="0" fillId="0" borderId="0" xfId="0" applyAlignment="1"/>
    <xf numFmtId="0" fontId="10" fillId="0" borderId="0" xfId="0" applyFont="1" applyAlignment="1"/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center"/>
    </xf>
    <xf numFmtId="0" fontId="17" fillId="0" borderId="13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7" fillId="0" borderId="27" xfId="0" applyFont="1" applyFill="1" applyBorder="1"/>
    <xf numFmtId="4" fontId="17" fillId="0" borderId="9" xfId="0" applyNumberFormat="1" applyFont="1" applyFill="1" applyBorder="1" applyAlignment="1">
      <alignment horizontal="right"/>
    </xf>
    <xf numFmtId="4" fontId="17" fillId="0" borderId="28" xfId="0" applyNumberFormat="1" applyFont="1" applyFill="1" applyBorder="1" applyAlignment="1">
      <alignment horizontal="right"/>
    </xf>
    <xf numFmtId="0" fontId="20" fillId="0" borderId="27" xfId="0" applyFont="1" applyFill="1" applyBorder="1"/>
    <xf numFmtId="2" fontId="20" fillId="0" borderId="9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20" fillId="0" borderId="28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0" fontId="17" fillId="0" borderId="24" xfId="0" applyFont="1" applyFill="1" applyBorder="1"/>
    <xf numFmtId="4" fontId="17" fillId="0" borderId="4" xfId="0" applyNumberFormat="1" applyFont="1" applyFill="1" applyBorder="1" applyAlignment="1">
      <alignment horizontal="right"/>
    </xf>
    <xf numFmtId="4" fontId="17" fillId="0" borderId="26" xfId="0" applyNumberFormat="1" applyFont="1" applyFill="1" applyBorder="1" applyAlignment="1">
      <alignment horizontal="right"/>
    </xf>
    <xf numFmtId="0" fontId="17" fillId="4" borderId="27" xfId="0" applyFont="1" applyFill="1" applyBorder="1"/>
    <xf numFmtId="4" fontId="17" fillId="4" borderId="9" xfId="0" applyNumberFormat="1" applyFont="1" applyFill="1" applyBorder="1" applyAlignment="1">
      <alignment horizontal="right"/>
    </xf>
    <xf numFmtId="4" fontId="17" fillId="4" borderId="28" xfId="0" applyNumberFormat="1" applyFont="1" applyFill="1" applyBorder="1" applyAlignment="1">
      <alignment horizontal="right"/>
    </xf>
    <xf numFmtId="0" fontId="17" fillId="4" borderId="29" xfId="0" applyFont="1" applyFill="1" applyBorder="1"/>
    <xf numFmtId="4" fontId="17" fillId="4" borderId="30" xfId="0" applyNumberFormat="1" applyFont="1" applyFill="1" applyBorder="1" applyAlignment="1">
      <alignment horizontal="right"/>
    </xf>
    <xf numFmtId="4" fontId="17" fillId="4" borderId="31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17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22" fillId="5" borderId="40" xfId="0" applyNumberFormat="1" applyFont="1" applyFill="1" applyBorder="1" applyAlignment="1">
      <alignment horizontal="right"/>
    </xf>
    <xf numFmtId="4" fontId="22" fillId="3" borderId="40" xfId="0" applyNumberFormat="1" applyFont="1" applyFill="1" applyBorder="1" applyAlignment="1">
      <alignment horizontal="right"/>
    </xf>
    <xf numFmtId="4" fontId="24" fillId="0" borderId="40" xfId="0" applyNumberFormat="1" applyFont="1" applyBorder="1" applyAlignment="1">
      <alignment horizontal="right"/>
    </xf>
    <xf numFmtId="4" fontId="24" fillId="0" borderId="43" xfId="0" applyNumberFormat="1" applyFont="1" applyBorder="1" applyAlignment="1">
      <alignment horizontal="right"/>
    </xf>
    <xf numFmtId="4" fontId="22" fillId="3" borderId="39" xfId="0" applyNumberFormat="1" applyFont="1" applyFill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4" fontId="22" fillId="0" borderId="40" xfId="0" applyNumberFormat="1" applyFont="1" applyFill="1" applyBorder="1" applyAlignment="1">
      <alignment horizontal="right"/>
    </xf>
    <xf numFmtId="4" fontId="22" fillId="5" borderId="49" xfId="0" applyNumberFormat="1" applyFont="1" applyFill="1" applyBorder="1" applyAlignment="1">
      <alignment horizontal="right"/>
    </xf>
    <xf numFmtId="0" fontId="27" fillId="0" borderId="0" xfId="3" applyFont="1" applyFill="1" applyAlignment="1" applyProtection="1">
      <alignment vertical="center" wrapText="1"/>
    </xf>
    <xf numFmtId="0" fontId="27" fillId="0" borderId="0" xfId="3" applyFont="1" applyFill="1" applyAlignment="1" applyProtection="1">
      <alignment vertical="center"/>
    </xf>
    <xf numFmtId="0" fontId="28" fillId="4" borderId="50" xfId="3" applyFont="1" applyFill="1" applyBorder="1" applyAlignment="1" applyProtection="1">
      <alignment horizontal="center" vertical="center" wrapText="1"/>
    </xf>
    <xf numFmtId="4" fontId="28" fillId="4" borderId="50" xfId="3" applyNumberFormat="1" applyFont="1" applyFill="1" applyBorder="1" applyAlignment="1" applyProtection="1">
      <alignment horizontal="center" vertical="center" wrapText="1"/>
    </xf>
    <xf numFmtId="0" fontId="28" fillId="4" borderId="16" xfId="3" applyFont="1" applyFill="1" applyBorder="1" applyAlignment="1" applyProtection="1">
      <alignment horizontal="center" vertical="center" wrapText="1"/>
    </xf>
    <xf numFmtId="0" fontId="28" fillId="0" borderId="37" xfId="3" applyFont="1" applyFill="1" applyBorder="1" applyAlignment="1" applyProtection="1">
      <alignment horizontal="center" vertical="center"/>
    </xf>
    <xf numFmtId="4" fontId="28" fillId="0" borderId="37" xfId="3" applyNumberFormat="1" applyFont="1" applyFill="1" applyBorder="1" applyAlignment="1" applyProtection="1">
      <alignment horizontal="center" vertical="center" wrapText="1"/>
    </xf>
    <xf numFmtId="0" fontId="28" fillId="0" borderId="51" xfId="3" applyFont="1" applyFill="1" applyBorder="1" applyAlignment="1" applyProtection="1">
      <alignment horizontal="center" vertical="center" wrapText="1"/>
    </xf>
    <xf numFmtId="0" fontId="28" fillId="4" borderId="52" xfId="3" applyFont="1" applyFill="1" applyBorder="1" applyAlignment="1" applyProtection="1">
      <alignment vertical="center" wrapText="1"/>
    </xf>
    <xf numFmtId="4" fontId="28" fillId="4" borderId="52" xfId="3" applyNumberFormat="1" applyFont="1" applyFill="1" applyBorder="1" applyAlignment="1" applyProtection="1">
      <alignment vertical="center"/>
    </xf>
    <xf numFmtId="4" fontId="28" fillId="4" borderId="53" xfId="3" applyNumberFormat="1" applyFont="1" applyFill="1" applyBorder="1" applyAlignment="1" applyProtection="1">
      <alignment vertical="center"/>
    </xf>
    <xf numFmtId="0" fontId="28" fillId="0" borderId="54" xfId="3" applyFont="1" applyFill="1" applyBorder="1" applyAlignment="1" applyProtection="1">
      <alignment vertical="center" wrapText="1"/>
    </xf>
    <xf numFmtId="4" fontId="28" fillId="0" borderId="54" xfId="3" applyNumberFormat="1" applyFont="1" applyFill="1" applyBorder="1" applyAlignment="1" applyProtection="1">
      <alignment vertical="center"/>
    </xf>
    <xf numFmtId="4" fontId="28" fillId="0" borderId="55" xfId="3" applyNumberFormat="1" applyFont="1" applyFill="1" applyBorder="1" applyAlignment="1" applyProtection="1">
      <alignment vertical="center"/>
    </xf>
    <xf numFmtId="0" fontId="27" fillId="0" borderId="56" xfId="3" applyFont="1" applyFill="1" applyBorder="1" applyAlignment="1" applyProtection="1">
      <alignment vertical="center" wrapText="1"/>
    </xf>
    <xf numFmtId="4" fontId="27" fillId="0" borderId="56" xfId="3" applyNumberFormat="1" applyFont="1" applyFill="1" applyBorder="1" applyAlignment="1" applyProtection="1">
      <alignment vertical="center"/>
      <protection locked="0"/>
    </xf>
    <xf numFmtId="4" fontId="27" fillId="0" borderId="57" xfId="3" applyNumberFormat="1" applyFont="1" applyFill="1" applyBorder="1" applyAlignment="1" applyProtection="1">
      <alignment vertical="center"/>
    </xf>
    <xf numFmtId="0" fontId="27" fillId="0" borderId="56" xfId="3" quotePrefix="1" applyFont="1" applyFill="1" applyBorder="1" applyAlignment="1" applyProtection="1">
      <alignment vertical="center" wrapText="1"/>
      <protection locked="0"/>
    </xf>
    <xf numFmtId="0" fontId="28" fillId="4" borderId="58" xfId="3" applyFont="1" applyFill="1" applyBorder="1" applyAlignment="1" applyProtection="1">
      <alignment vertical="center" wrapText="1"/>
    </xf>
    <xf numFmtId="4" fontId="28" fillId="4" borderId="58" xfId="3" applyNumberFormat="1" applyFont="1" applyFill="1" applyBorder="1" applyAlignment="1" applyProtection="1">
      <alignment vertical="center"/>
    </xf>
    <xf numFmtId="4" fontId="28" fillId="4" borderId="59" xfId="3" applyNumberFormat="1" applyFont="1" applyFill="1" applyBorder="1" applyAlignment="1" applyProtection="1">
      <alignment vertical="center"/>
    </xf>
    <xf numFmtId="0" fontId="28" fillId="0" borderId="60" xfId="3" applyFont="1" applyFill="1" applyBorder="1" applyAlignment="1" applyProtection="1">
      <alignment horizontal="centerContinuous" vertical="center"/>
    </xf>
    <xf numFmtId="0" fontId="27" fillId="0" borderId="0" xfId="3" applyFont="1" applyFill="1" applyBorder="1" applyAlignment="1" applyProtection="1">
      <alignment vertical="center"/>
    </xf>
    <xf numFmtId="0" fontId="27" fillId="0" borderId="51" xfId="3" applyFont="1" applyFill="1" applyBorder="1" applyAlignment="1" applyProtection="1">
      <alignment vertical="center"/>
    </xf>
    <xf numFmtId="0" fontId="27" fillId="0" borderId="56" xfId="3" applyFont="1" applyFill="1" applyBorder="1" applyAlignment="1" applyProtection="1">
      <alignment vertical="center" wrapText="1"/>
      <protection locked="0"/>
    </xf>
    <xf numFmtId="0" fontId="17" fillId="5" borderId="9" xfId="0" applyFont="1" applyFill="1" applyBorder="1" applyAlignment="1">
      <alignment horizontal="center" wrapText="1"/>
    </xf>
    <xf numFmtId="0" fontId="21" fillId="0" borderId="9" xfId="0" applyFont="1" applyBorder="1" applyAlignment="1">
      <alignment wrapText="1"/>
    </xf>
    <xf numFmtId="4" fontId="21" fillId="0" borderId="9" xfId="0" applyNumberFormat="1" applyFont="1" applyBorder="1" applyAlignment="1">
      <alignment horizontal="right"/>
    </xf>
    <xf numFmtId="0" fontId="21" fillId="0" borderId="5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/>
    </xf>
    <xf numFmtId="2" fontId="21" fillId="0" borderId="10" xfId="0" applyNumberFormat="1" applyFont="1" applyBorder="1" applyAlignment="1">
      <alignment horizontal="right"/>
    </xf>
    <xf numFmtId="0" fontId="17" fillId="5" borderId="3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7" fillId="5" borderId="55" xfId="0" applyFont="1" applyFill="1" applyBorder="1" applyAlignment="1">
      <alignment horizontal="center" wrapText="1"/>
    </xf>
    <xf numFmtId="0" fontId="17" fillId="5" borderId="64" xfId="0" applyFont="1" applyFill="1" applyBorder="1" applyAlignment="1">
      <alignment horizontal="center" wrapText="1"/>
    </xf>
    <xf numFmtId="0" fontId="17" fillId="5" borderId="65" xfId="0" applyFont="1" applyFill="1" applyBorder="1" applyAlignment="1">
      <alignment horizontal="center" wrapText="1"/>
    </xf>
    <xf numFmtId="0" fontId="17" fillId="5" borderId="66" xfId="0" applyFont="1" applyFill="1" applyBorder="1" applyAlignment="1">
      <alignment horizontal="center" wrapText="1"/>
    </xf>
    <xf numFmtId="0" fontId="17" fillId="0" borderId="54" xfId="0" applyFont="1" applyBorder="1" applyAlignment="1">
      <alignment wrapText="1"/>
    </xf>
    <xf numFmtId="4" fontId="17" fillId="0" borderId="3" xfId="0" applyNumberFormat="1" applyFont="1" applyBorder="1" applyAlignment="1">
      <alignment horizontal="right"/>
    </xf>
    <xf numFmtId="4" fontId="17" fillId="0" borderId="4" xfId="0" applyNumberFormat="1" applyFont="1" applyBorder="1" applyAlignment="1">
      <alignment horizontal="right"/>
    </xf>
    <xf numFmtId="4" fontId="15" fillId="0" borderId="4" xfId="0" applyNumberFormat="1" applyFont="1" applyBorder="1" applyAlignment="1">
      <alignment vertical="center"/>
    </xf>
    <xf numFmtId="4" fontId="15" fillId="0" borderId="55" xfId="0" applyNumberFormat="1" applyFont="1" applyBorder="1" applyAlignment="1">
      <alignment vertical="center"/>
    </xf>
    <xf numFmtId="4" fontId="15" fillId="0" borderId="67" xfId="0" applyNumberFormat="1" applyFont="1" applyBorder="1" applyAlignment="1">
      <alignment vertical="center"/>
    </xf>
    <xf numFmtId="4" fontId="17" fillId="0" borderId="55" xfId="0" applyNumberFormat="1" applyFont="1" applyBorder="1" applyAlignment="1">
      <alignment horizontal="right"/>
    </xf>
    <xf numFmtId="0" fontId="30" fillId="0" borderId="54" xfId="0" applyFont="1" applyFill="1" applyBorder="1" applyAlignment="1">
      <alignment vertical="center" wrapText="1"/>
    </xf>
    <xf numFmtId="2" fontId="21" fillId="0" borderId="3" xfId="0" applyNumberFormat="1" applyFont="1" applyBorder="1" applyAlignment="1">
      <alignment wrapText="1"/>
    </xf>
    <xf numFmtId="2" fontId="21" fillId="0" borderId="4" xfId="0" applyNumberFormat="1" applyFont="1" applyBorder="1" applyAlignment="1">
      <alignment wrapText="1"/>
    </xf>
    <xf numFmtId="2" fontId="21" fillId="0" borderId="55" xfId="0" applyNumberFormat="1" applyFont="1" applyBorder="1" applyAlignment="1">
      <alignment wrapText="1"/>
    </xf>
    <xf numFmtId="0" fontId="30" fillId="0" borderId="68" xfId="0" applyFont="1" applyFill="1" applyBorder="1" applyAlignment="1">
      <alignment vertical="center" wrapText="1"/>
    </xf>
    <xf numFmtId="4" fontId="21" fillId="0" borderId="3" xfId="0" applyNumberFormat="1" applyFont="1" applyBorder="1" applyAlignment="1">
      <alignment horizontal="right"/>
    </xf>
    <xf numFmtId="2" fontId="21" fillId="0" borderId="4" xfId="0" applyNumberFormat="1" applyFont="1" applyBorder="1" applyAlignment="1">
      <alignment horizontal="right"/>
    </xf>
    <xf numFmtId="2" fontId="21" fillId="0" borderId="55" xfId="0" applyNumberFormat="1" applyFont="1" applyBorder="1" applyAlignment="1">
      <alignment horizontal="right"/>
    </xf>
    <xf numFmtId="0" fontId="17" fillId="4" borderId="58" xfId="0" applyFont="1" applyFill="1" applyBorder="1" applyAlignment="1">
      <alignment wrapText="1"/>
    </xf>
    <xf numFmtId="4" fontId="22" fillId="4" borderId="69" xfId="0" applyNumberFormat="1" applyFont="1" applyFill="1" applyBorder="1" applyAlignment="1">
      <alignment horizontal="right"/>
    </xf>
    <xf numFmtId="4" fontId="22" fillId="4" borderId="70" xfId="0" applyNumberFormat="1" applyFont="1" applyFill="1" applyBorder="1" applyAlignment="1">
      <alignment horizontal="right"/>
    </xf>
    <xf numFmtId="4" fontId="22" fillId="4" borderId="71" xfId="0" applyNumberFormat="1" applyFont="1" applyFill="1" applyBorder="1" applyAlignment="1">
      <alignment horizontal="right"/>
    </xf>
    <xf numFmtId="4" fontId="22" fillId="4" borderId="13" xfId="0" applyNumberFormat="1" applyFont="1" applyFill="1" applyBorder="1" applyAlignment="1">
      <alignment horizontal="right"/>
    </xf>
    <xf numFmtId="4" fontId="22" fillId="4" borderId="72" xfId="0" applyNumberFormat="1" applyFont="1" applyFill="1" applyBorder="1" applyAlignment="1">
      <alignment horizontal="right"/>
    </xf>
    <xf numFmtId="4" fontId="22" fillId="4" borderId="73" xfId="0" applyNumberFormat="1" applyFont="1" applyFill="1" applyBorder="1" applyAlignment="1">
      <alignment horizontal="right"/>
    </xf>
    <xf numFmtId="4" fontId="22" fillId="4" borderId="59" xfId="0" applyNumberFormat="1" applyFont="1" applyFill="1" applyBorder="1" applyAlignment="1">
      <alignment horizontal="right"/>
    </xf>
    <xf numFmtId="0" fontId="21" fillId="5" borderId="74" xfId="0" applyFont="1" applyFill="1" applyBorder="1" applyAlignment="1">
      <alignment horizontal="center" wrapText="1"/>
    </xf>
    <xf numFmtId="0" fontId="17" fillId="5" borderId="75" xfId="0" applyFont="1" applyFill="1" applyBorder="1" applyAlignment="1">
      <alignment horizontal="center" wrapText="1"/>
    </xf>
    <xf numFmtId="0" fontId="17" fillId="5" borderId="76" xfId="0" applyFont="1" applyFill="1" applyBorder="1" applyAlignment="1">
      <alignment horizontal="center" wrapText="1"/>
    </xf>
    <xf numFmtId="0" fontId="21" fillId="0" borderId="77" xfId="0" applyFont="1" applyBorder="1" applyAlignment="1">
      <alignment wrapText="1"/>
    </xf>
    <xf numFmtId="4" fontId="21" fillId="0" borderId="73" xfId="0" applyNumberFormat="1" applyFont="1" applyBorder="1" applyAlignment="1">
      <alignment horizontal="right"/>
    </xf>
    <xf numFmtId="4" fontId="21" fillId="0" borderId="78" xfId="0" applyNumberFormat="1" applyFont="1" applyBorder="1" applyAlignment="1">
      <alignment horizontal="right"/>
    </xf>
    <xf numFmtId="4" fontId="21" fillId="0" borderId="28" xfId="0" applyNumberFormat="1" applyFont="1" applyBorder="1" applyAlignment="1">
      <alignment horizontal="right"/>
    </xf>
    <xf numFmtId="4" fontId="21" fillId="0" borderId="5" xfId="0" applyNumberFormat="1" applyFont="1" applyBorder="1" applyAlignment="1">
      <alignment horizontal="right"/>
    </xf>
    <xf numFmtId="4" fontId="21" fillId="0" borderId="80" xfId="0" applyNumberFormat="1" applyFont="1" applyBorder="1" applyAlignment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3" xfId="0" applyNumberFormat="1" applyFont="1" applyFill="1" applyBorder="1" applyAlignment="1">
      <alignment horizontal="right"/>
    </xf>
    <xf numFmtId="4" fontId="21" fillId="0" borderId="9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 wrapText="1"/>
    </xf>
    <xf numFmtId="4" fontId="34" fillId="0" borderId="0" xfId="0" applyNumberFormat="1" applyFont="1" applyAlignment="1">
      <alignment vertical="center" wrapText="1"/>
    </xf>
    <xf numFmtId="4" fontId="35" fillId="2" borderId="50" xfId="0" applyNumberFormat="1" applyFont="1" applyFill="1" applyBorder="1" applyAlignment="1">
      <alignment horizontal="center" vertical="center" wrapText="1"/>
    </xf>
    <xf numFmtId="4" fontId="35" fillId="2" borderId="15" xfId="0" applyNumberFormat="1" applyFont="1" applyFill="1" applyBorder="1" applyAlignment="1">
      <alignment horizontal="center" vertical="center" wrapText="1"/>
    </xf>
    <xf numFmtId="4" fontId="28" fillId="4" borderId="15" xfId="0" applyNumberFormat="1" applyFont="1" applyFill="1" applyBorder="1" applyAlignment="1">
      <alignment horizontal="center" vertical="center" wrapText="1"/>
    </xf>
    <xf numFmtId="4" fontId="35" fillId="2" borderId="16" xfId="0" applyNumberFormat="1" applyFont="1" applyFill="1" applyBorder="1" applyAlignment="1">
      <alignment horizontal="center" vertical="center" wrapText="1"/>
    </xf>
    <xf numFmtId="4" fontId="35" fillId="0" borderId="74" xfId="0" applyNumberFormat="1" applyFont="1" applyBorder="1" applyAlignment="1">
      <alignment vertical="center"/>
    </xf>
    <xf numFmtId="4" fontId="28" fillId="0" borderId="17" xfId="0" applyNumberFormat="1" applyFont="1" applyFill="1" applyBorder="1" applyAlignment="1">
      <alignment horizontal="left" vertical="center" wrapText="1"/>
    </xf>
    <xf numFmtId="4" fontId="35" fillId="0" borderId="52" xfId="0" applyNumberFormat="1" applyFont="1" applyFill="1" applyBorder="1" applyAlignment="1">
      <alignment vertical="center"/>
    </xf>
    <xf numFmtId="4" fontId="35" fillId="0" borderId="62" xfId="0" applyNumberFormat="1" applyFont="1" applyBorder="1" applyAlignment="1">
      <alignment vertical="center"/>
    </xf>
    <xf numFmtId="4" fontId="35" fillId="0" borderId="52" xfId="0" applyNumberFormat="1" applyFont="1" applyBorder="1" applyAlignment="1">
      <alignment vertical="center"/>
    </xf>
    <xf numFmtId="4" fontId="35" fillId="0" borderId="53" xfId="0" applyNumberFormat="1" applyFont="1" applyBorder="1" applyAlignment="1">
      <alignment vertical="center"/>
    </xf>
    <xf numFmtId="4" fontId="35" fillId="0" borderId="67" xfId="0" applyNumberFormat="1" applyFont="1" applyBorder="1" applyAlignment="1">
      <alignment vertical="center"/>
    </xf>
    <xf numFmtId="4" fontId="35" fillId="0" borderId="2" xfId="0" applyNumberFormat="1" applyFont="1" applyBorder="1" applyAlignment="1">
      <alignment vertical="center"/>
    </xf>
    <xf numFmtId="4" fontId="35" fillId="0" borderId="54" xfId="0" applyNumberFormat="1" applyFont="1" applyFill="1" applyBorder="1" applyAlignment="1">
      <alignment vertical="center"/>
    </xf>
    <xf numFmtId="4" fontId="35" fillId="0" borderId="81" xfId="0" applyNumberFormat="1" applyFont="1" applyBorder="1" applyAlignment="1">
      <alignment vertical="center"/>
    </xf>
    <xf numFmtId="4" fontId="35" fillId="0" borderId="54" xfId="0" applyNumberFormat="1" applyFont="1" applyBorder="1" applyAlignment="1">
      <alignment vertical="center"/>
    </xf>
    <xf numFmtId="4" fontId="35" fillId="0" borderId="55" xfId="0" applyNumberFormat="1" applyFont="1" applyBorder="1" applyAlignment="1">
      <alignment vertical="center"/>
    </xf>
    <xf numFmtId="4" fontId="36" fillId="0" borderId="67" xfId="0" applyNumberFormat="1" applyFont="1" applyBorder="1" applyAlignment="1">
      <alignment vertical="center"/>
    </xf>
    <xf numFmtId="4" fontId="36" fillId="0" borderId="2" xfId="0" applyNumberFormat="1" applyFont="1" applyBorder="1" applyAlignment="1">
      <alignment vertical="center"/>
    </xf>
    <xf numFmtId="3" fontId="36" fillId="0" borderId="54" xfId="0" applyNumberFormat="1" applyFont="1" applyFill="1" applyBorder="1" applyAlignment="1">
      <alignment vertical="center"/>
    </xf>
    <xf numFmtId="4" fontId="36" fillId="0" borderId="81" xfId="0" applyNumberFormat="1" applyFont="1" applyBorder="1" applyAlignment="1">
      <alignment vertical="center"/>
    </xf>
    <xf numFmtId="4" fontId="36" fillId="0" borderId="54" xfId="0" applyNumberFormat="1" applyFont="1" applyBorder="1" applyAlignment="1">
      <alignment vertical="center"/>
    </xf>
    <xf numFmtId="4" fontId="36" fillId="0" borderId="55" xfId="0" applyNumberFormat="1" applyFont="1" applyBorder="1" applyAlignment="1">
      <alignment vertical="center"/>
    </xf>
    <xf numFmtId="4" fontId="36" fillId="0" borderId="82" xfId="0" applyNumberFormat="1" applyFont="1" applyBorder="1" applyAlignment="1">
      <alignment vertical="center"/>
    </xf>
    <xf numFmtId="4" fontId="36" fillId="0" borderId="83" xfId="0" applyNumberFormat="1" applyFont="1" applyBorder="1" applyAlignment="1">
      <alignment vertical="center"/>
    </xf>
    <xf numFmtId="3" fontId="36" fillId="0" borderId="84" xfId="0" applyNumberFormat="1" applyFont="1" applyFill="1" applyBorder="1" applyAlignment="1">
      <alignment vertical="center"/>
    </xf>
    <xf numFmtId="4" fontId="36" fillId="0" borderId="85" xfId="0" applyNumberFormat="1" applyFont="1" applyBorder="1" applyAlignment="1">
      <alignment vertical="center"/>
    </xf>
    <xf numFmtId="4" fontId="36" fillId="0" borderId="84" xfId="0" applyNumberFormat="1" applyFont="1" applyBorder="1" applyAlignment="1">
      <alignment vertical="center"/>
    </xf>
    <xf numFmtId="4" fontId="36" fillId="0" borderId="86" xfId="0" applyNumberFormat="1" applyFont="1" applyBorder="1" applyAlignment="1">
      <alignment vertical="center"/>
    </xf>
    <xf numFmtId="4" fontId="35" fillId="0" borderId="87" xfId="0" applyNumberFormat="1" applyFont="1" applyBorder="1" applyAlignment="1">
      <alignment vertical="center"/>
    </xf>
    <xf numFmtId="4" fontId="35" fillId="2" borderId="88" xfId="0" applyNumberFormat="1" applyFont="1" applyFill="1" applyBorder="1" applyAlignment="1">
      <alignment vertical="center"/>
    </xf>
    <xf numFmtId="4" fontId="35" fillId="2" borderId="50" xfId="0" applyNumberFormat="1" applyFont="1" applyFill="1" applyBorder="1" applyAlignment="1">
      <alignment vertical="center"/>
    </xf>
    <xf numFmtId="4" fontId="35" fillId="0" borderId="64" xfId="0" applyNumberFormat="1" applyFont="1" applyBorder="1" applyAlignment="1">
      <alignment vertical="center"/>
    </xf>
    <xf numFmtId="4" fontId="28" fillId="0" borderId="50" xfId="0" applyNumberFormat="1" applyFont="1" applyFill="1" applyBorder="1" applyAlignment="1">
      <alignment horizontal="left" vertical="center" wrapText="1"/>
    </xf>
    <xf numFmtId="4" fontId="35" fillId="0" borderId="63" xfId="0" applyNumberFormat="1" applyFont="1" applyFill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35" fillId="0" borderId="63" xfId="0" applyNumberFormat="1" applyFont="1" applyBorder="1" applyAlignment="1">
      <alignment vertical="center"/>
    </xf>
    <xf numFmtId="4" fontId="35" fillId="0" borderId="66" xfId="0" applyNumberFormat="1" applyFont="1" applyBorder="1" applyAlignment="1">
      <alignment vertical="center"/>
    </xf>
    <xf numFmtId="4" fontId="35" fillId="2" borderId="87" xfId="0" applyNumberFormat="1" applyFont="1" applyFill="1" applyBorder="1" applyAlignment="1">
      <alignment vertical="center"/>
    </xf>
    <xf numFmtId="4" fontId="35" fillId="2" borderId="15" xfId="0" applyNumberFormat="1" applyFont="1" applyFill="1" applyBorder="1" applyAlignment="1">
      <alignment vertical="center"/>
    </xf>
    <xf numFmtId="4" fontId="35" fillId="2" borderId="16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" fontId="36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52" xfId="0" applyNumberFormat="1" applyFont="1" applyFill="1" applyBorder="1" applyAlignment="1" applyProtection="1">
      <alignment vertical="center"/>
      <protection locked="0"/>
    </xf>
    <xf numFmtId="4" fontId="35" fillId="0" borderId="61" xfId="0" applyNumberFormat="1" applyFont="1" applyFill="1" applyBorder="1" applyAlignment="1" applyProtection="1">
      <alignment vertical="center"/>
      <protection locked="0"/>
    </xf>
    <xf numFmtId="4" fontId="36" fillId="0" borderId="52" xfId="0" applyNumberFormat="1" applyFont="1" applyFill="1" applyBorder="1" applyAlignment="1" applyProtection="1">
      <alignment vertical="center"/>
      <protection locked="0"/>
    </xf>
    <xf numFmtId="4" fontId="35" fillId="0" borderId="52" xfId="0" applyNumberFormat="1" applyFont="1" applyFill="1" applyBorder="1" applyAlignment="1" applyProtection="1">
      <alignment vertical="center"/>
      <protection locked="0"/>
    </xf>
    <xf numFmtId="49" fontId="35" fillId="0" borderId="63" xfId="0" applyNumberFormat="1" applyFont="1" applyFill="1" applyBorder="1" applyAlignment="1" applyProtection="1">
      <alignment vertical="center"/>
      <protection locked="0"/>
    </xf>
    <xf numFmtId="4" fontId="35" fillId="0" borderId="93" xfId="0" applyNumberFormat="1" applyFont="1" applyFill="1" applyBorder="1" applyAlignment="1" applyProtection="1">
      <alignment vertical="center"/>
      <protection locked="0"/>
    </xf>
    <xf numFmtId="4" fontId="35" fillId="0" borderId="63" xfId="0" applyNumberFormat="1" applyFont="1" applyFill="1" applyBorder="1" applyAlignment="1" applyProtection="1">
      <alignment vertical="center"/>
      <protection locked="0"/>
    </xf>
    <xf numFmtId="4" fontId="36" fillId="0" borderId="37" xfId="0" applyNumberFormat="1" applyFont="1" applyFill="1" applyBorder="1" applyAlignment="1" applyProtection="1">
      <alignment vertical="center"/>
      <protection locked="0"/>
    </xf>
    <xf numFmtId="49" fontId="36" fillId="0" borderId="63" xfId="0" applyNumberFormat="1" applyFont="1" applyFill="1" applyBorder="1" applyAlignment="1" applyProtection="1">
      <alignment vertical="center"/>
      <protection locked="0"/>
    </xf>
    <xf numFmtId="4" fontId="35" fillId="0" borderId="92" xfId="0" applyNumberFormat="1" applyFont="1" applyFill="1" applyBorder="1" applyAlignment="1" applyProtection="1">
      <alignment vertical="center"/>
    </xf>
    <xf numFmtId="4" fontId="36" fillId="0" borderId="54" xfId="0" applyNumberFormat="1" applyFont="1" applyFill="1" applyBorder="1" applyAlignment="1" applyProtection="1">
      <alignment vertical="center"/>
      <protection locked="0"/>
    </xf>
    <xf numFmtId="4" fontId="35" fillId="0" borderId="54" xfId="0" applyNumberFormat="1" applyFont="1" applyFill="1" applyBorder="1" applyAlignment="1" applyProtection="1">
      <alignment vertical="center"/>
      <protection locked="0"/>
    </xf>
    <xf numFmtId="4" fontId="36" fillId="0" borderId="92" xfId="0" applyNumberFormat="1" applyFont="1" applyFill="1" applyBorder="1" applyAlignment="1" applyProtection="1">
      <alignment vertical="center"/>
    </xf>
    <xf numFmtId="49" fontId="36" fillId="0" borderId="54" xfId="0" applyNumberFormat="1" applyFont="1" applyFill="1" applyBorder="1" applyAlignment="1" applyProtection="1">
      <alignment vertical="center"/>
      <protection locked="0"/>
    </xf>
    <xf numFmtId="4" fontId="35" fillId="4" borderId="14" xfId="0" applyNumberFormat="1" applyFont="1" applyFill="1" applyBorder="1" applyAlignment="1" applyProtection="1">
      <alignment vertical="center"/>
      <protection locked="0"/>
    </xf>
    <xf numFmtId="4" fontId="35" fillId="4" borderId="50" xfId="0" applyNumberFormat="1" applyFont="1" applyFill="1" applyBorder="1" applyAlignment="1" applyProtection="1">
      <alignment vertical="center"/>
      <protection locked="0"/>
    </xf>
    <xf numFmtId="0" fontId="37" fillId="0" borderId="0" xfId="4" applyFont="1"/>
    <xf numFmtId="0" fontId="36" fillId="0" borderId="0" xfId="0" applyNumberFormat="1" applyFont="1" applyAlignment="1" applyProtection="1">
      <alignment horizontal="center" vertical="center"/>
      <protection locked="0"/>
    </xf>
    <xf numFmtId="4" fontId="36" fillId="0" borderId="0" xfId="0" applyNumberFormat="1" applyFont="1" applyFill="1" applyAlignment="1" applyProtection="1">
      <alignment vertical="center"/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8" xfId="0" applyNumberFormat="1" applyFont="1" applyBorder="1" applyAlignment="1" applyProtection="1">
      <alignment horizontal="right" vertical="center" wrapText="1"/>
      <protection locked="0"/>
    </xf>
    <xf numFmtId="4" fontId="35" fillId="0" borderId="95" xfId="0" applyNumberFormat="1" applyFont="1" applyFill="1" applyBorder="1" applyAlignment="1" applyProtection="1">
      <alignment horizontal="right" vertical="center" wrapText="1"/>
    </xf>
    <xf numFmtId="4" fontId="36" fillId="0" borderId="4" xfId="0" applyNumberFormat="1" applyFont="1" applyBorder="1" applyAlignment="1" applyProtection="1">
      <alignment horizontal="right" vertical="center" wrapText="1"/>
      <protection locked="0"/>
    </xf>
    <xf numFmtId="4" fontId="35" fillId="0" borderId="96" xfId="0" applyNumberFormat="1" applyFont="1" applyFill="1" applyBorder="1" applyAlignment="1" applyProtection="1">
      <alignment horizontal="right" vertical="center" wrapText="1"/>
    </xf>
    <xf numFmtId="4" fontId="36" fillId="0" borderId="73" xfId="0" applyNumberFormat="1" applyFont="1" applyBorder="1" applyAlignment="1" applyProtection="1">
      <alignment horizontal="right" vertical="center" wrapText="1"/>
      <protection locked="0"/>
    </xf>
    <xf numFmtId="4" fontId="35" fillId="0" borderId="99" xfId="0" applyNumberFormat="1" applyFont="1" applyFill="1" applyBorder="1" applyAlignment="1" applyProtection="1">
      <alignment horizontal="right" vertical="center" wrapText="1"/>
    </xf>
    <xf numFmtId="4" fontId="36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35" fillId="4" borderId="100" xfId="0" applyNumberFormat="1" applyFont="1" applyFill="1" applyBorder="1" applyAlignment="1" applyProtection="1">
      <alignment horizontal="right" vertical="center" wrapText="1"/>
    </xf>
    <xf numFmtId="164" fontId="39" fillId="0" borderId="4" xfId="0" applyNumberFormat="1" applyFont="1" applyBorder="1" applyAlignment="1" applyProtection="1">
      <alignment horizontal="right" vertical="center" wrapText="1"/>
      <protection locked="0"/>
    </xf>
    <xf numFmtId="4" fontId="39" fillId="0" borderId="4" xfId="0" applyNumberFormat="1" applyFont="1" applyBorder="1" applyAlignment="1" applyProtection="1">
      <alignment horizontal="right" vertical="center" wrapText="1"/>
      <protection locked="0"/>
    </xf>
    <xf numFmtId="164" fontId="39" fillId="0" borderId="73" xfId="0" applyNumberFormat="1" applyFont="1" applyBorder="1" applyAlignment="1" applyProtection="1">
      <alignment horizontal="right" vertical="center" wrapText="1"/>
      <protection locked="0"/>
    </xf>
    <xf numFmtId="4" fontId="35" fillId="0" borderId="78" xfId="0" applyNumberFormat="1" applyFont="1" applyFill="1" applyBorder="1" applyAlignment="1" applyProtection="1">
      <alignment horizontal="right" vertical="center" wrapText="1"/>
    </xf>
    <xf numFmtId="4" fontId="35" fillId="2" borderId="71" xfId="0" applyNumberFormat="1" applyFont="1" applyFill="1" applyBorder="1" applyAlignment="1" applyProtection="1">
      <alignment horizontal="right" vertical="center" wrapText="1"/>
    </xf>
    <xf numFmtId="0" fontId="38" fillId="0" borderId="0" xfId="0" applyNumberFormat="1" applyFont="1" applyAlignment="1" applyProtection="1">
      <alignment horizontal="left" vertical="center" wrapText="1"/>
      <protection locked="0"/>
    </xf>
    <xf numFmtId="4" fontId="41" fillId="0" borderId="0" xfId="0" applyNumberFormat="1" applyFont="1" applyAlignment="1">
      <alignment horizontal="center" vertical="center" wrapText="1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" xfId="0" applyNumberFormat="1" applyFont="1" applyBorder="1" applyAlignment="1" applyProtection="1">
      <alignment horizontal="right" vertical="center" wrapText="1"/>
      <protection locked="0"/>
    </xf>
    <xf numFmtId="4" fontId="36" fillId="0" borderId="63" xfId="0" applyNumberFormat="1" applyFont="1" applyBorder="1" applyAlignment="1" applyProtection="1">
      <alignment horizontal="right" vertical="center" wrapText="1"/>
      <protection locked="0"/>
    </xf>
    <xf numFmtId="4" fontId="36" fillId="0" borderId="81" xfId="0" applyNumberFormat="1" applyFont="1" applyBorder="1" applyAlignment="1" applyProtection="1">
      <alignment horizontal="right" vertical="center" wrapText="1"/>
      <protection locked="0"/>
    </xf>
    <xf numFmtId="4" fontId="36" fillId="0" borderId="54" xfId="0" applyNumberFormat="1" applyFont="1" applyBorder="1" applyAlignment="1" applyProtection="1">
      <alignment horizontal="right" vertical="center" wrapText="1"/>
      <protection locked="0"/>
    </xf>
    <xf numFmtId="4" fontId="28" fillId="2" borderId="15" xfId="0" applyNumberFormat="1" applyFont="1" applyFill="1" applyBorder="1" applyAlignment="1" applyProtection="1">
      <alignment horizontal="right" vertical="center" wrapText="1"/>
    </xf>
    <xf numFmtId="4" fontId="28" fillId="2" borderId="50" xfId="0" applyNumberFormat="1" applyFont="1" applyFill="1" applyBorder="1" applyAlignment="1" applyProtection="1">
      <alignment horizontal="right" vertical="center" wrapText="1"/>
    </xf>
    <xf numFmtId="4" fontId="35" fillId="2" borderId="15" xfId="0" applyNumberFormat="1" applyFont="1" applyFill="1" applyBorder="1" applyAlignment="1" applyProtection="1">
      <alignment horizontal="right" vertical="center" wrapText="1"/>
    </xf>
    <xf numFmtId="4" fontId="35" fillId="4" borderId="50" xfId="0" applyNumberFormat="1" applyFont="1" applyFill="1" applyBorder="1" applyAlignment="1" applyProtection="1">
      <alignment horizontal="right" vertical="center" wrapText="1"/>
    </xf>
    <xf numFmtId="4" fontId="35" fillId="2" borderId="16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>
      <alignment vertical="center" wrapText="1"/>
    </xf>
    <xf numFmtId="4" fontId="28" fillId="2" borderId="50" xfId="0" applyNumberFormat="1" applyFont="1" applyFill="1" applyBorder="1" applyAlignment="1">
      <alignment horizontal="center" vertical="center" wrapText="1"/>
    </xf>
    <xf numFmtId="4" fontId="36" fillId="0" borderId="62" xfId="0" applyNumberFormat="1" applyFont="1" applyFill="1" applyBorder="1" applyAlignment="1">
      <alignment horizontal="right" vertical="center" wrapText="1"/>
    </xf>
    <xf numFmtId="4" fontId="36" fillId="0" borderId="52" xfId="0" applyNumberFormat="1" applyFont="1" applyFill="1" applyBorder="1" applyAlignment="1">
      <alignment horizontal="right" vertical="center" wrapText="1"/>
    </xf>
    <xf numFmtId="4" fontId="36" fillId="0" borderId="59" xfId="0" applyNumberFormat="1" applyFont="1" applyFill="1" applyBorder="1" applyAlignment="1">
      <alignment horizontal="right" vertical="center" wrapText="1"/>
    </xf>
    <xf numFmtId="4" fontId="36" fillId="0" borderId="63" xfId="0" applyNumberFormat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 applyAlignment="1">
      <alignment horizontal="right" vertical="center" wrapText="1"/>
    </xf>
    <xf numFmtId="4" fontId="35" fillId="2" borderId="50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4" fontId="35" fillId="2" borderId="50" xfId="0" applyNumberFormat="1" applyFont="1" applyFill="1" applyBorder="1" applyAlignment="1">
      <alignment horizontal="center" vertical="center"/>
    </xf>
    <xf numFmtId="4" fontId="35" fillId="2" borderId="68" xfId="0" applyNumberFormat="1" applyFont="1" applyFill="1" applyBorder="1" applyAlignment="1">
      <alignment horizontal="center" vertical="center"/>
    </xf>
    <xf numFmtId="4" fontId="28" fillId="4" borderId="50" xfId="0" applyNumberFormat="1" applyFont="1" applyFill="1" applyBorder="1" applyAlignment="1">
      <alignment horizontal="center" vertical="center" wrapText="1"/>
    </xf>
    <xf numFmtId="4" fontId="35" fillId="4" borderId="50" xfId="0" applyNumberFormat="1" applyFont="1" applyFill="1" applyBorder="1" applyAlignment="1">
      <alignment horizontal="center" vertical="center" wrapText="1"/>
    </xf>
    <xf numFmtId="4" fontId="35" fillId="4" borderId="15" xfId="0" applyNumberFormat="1" applyFont="1" applyFill="1" applyBorder="1" applyAlignment="1">
      <alignment horizontal="center" vertical="center" wrapText="1"/>
    </xf>
    <xf numFmtId="4" fontId="28" fillId="4" borderId="68" xfId="0" applyNumberFormat="1" applyFont="1" applyFill="1" applyBorder="1" applyAlignment="1">
      <alignment horizontal="left" vertical="center" wrapText="1"/>
    </xf>
    <xf numFmtId="4" fontId="36" fillId="0" borderId="54" xfId="0" applyNumberFormat="1" applyFont="1" applyFill="1" applyBorder="1" applyAlignment="1">
      <alignment horizontal="left" vertical="center" wrapText="1"/>
    </xf>
    <xf numFmtId="4" fontId="36" fillId="0" borderId="63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4" fontId="36" fillId="0" borderId="54" xfId="0" applyNumberFormat="1" applyFont="1" applyFill="1" applyBorder="1" applyAlignment="1">
      <alignment vertical="center"/>
    </xf>
    <xf numFmtId="4" fontId="36" fillId="0" borderId="81" xfId="0" applyNumberFormat="1" applyFont="1" applyFill="1" applyBorder="1" applyAlignment="1">
      <alignment vertical="center"/>
    </xf>
    <xf numFmtId="4" fontId="39" fillId="0" borderId="92" xfId="0" applyNumberFormat="1" applyFont="1" applyFill="1" applyBorder="1" applyAlignment="1">
      <alignment horizontal="left" vertical="center" wrapText="1"/>
    </xf>
    <xf numFmtId="4" fontId="39" fillId="0" borderId="60" xfId="0" applyNumberFormat="1" applyFont="1" applyFill="1" applyBorder="1" applyAlignment="1">
      <alignment horizontal="left" vertical="center" wrapText="1"/>
    </xf>
    <xf numFmtId="4" fontId="36" fillId="0" borderId="37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vertical="center"/>
    </xf>
    <xf numFmtId="4" fontId="35" fillId="2" borderId="14" xfId="0" applyNumberFormat="1" applyFont="1" applyFill="1" applyBorder="1" applyAlignment="1">
      <alignment horizontal="left" vertical="center"/>
    </xf>
    <xf numFmtId="4" fontId="35" fillId="2" borderId="14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32" fillId="0" borderId="0" xfId="0" applyNumberFormat="1" applyFont="1" applyAlignment="1">
      <alignment horizontal="justify" vertical="center"/>
    </xf>
    <xf numFmtId="4" fontId="36" fillId="0" borderId="0" xfId="0" applyNumberFormat="1" applyFont="1" applyAlignment="1">
      <alignment vertical="center"/>
    </xf>
    <xf numFmtId="0" fontId="2" fillId="0" borderId="0" xfId="3" applyFont="1" applyBorder="1" applyAlignment="1"/>
    <xf numFmtId="4" fontId="36" fillId="0" borderId="62" xfId="0" applyNumberFormat="1" applyFont="1" applyBorder="1" applyAlignment="1" applyProtection="1">
      <alignment horizontal="right" vertical="center"/>
      <protection locked="0"/>
    </xf>
    <xf numFmtId="4" fontId="36" fillId="0" borderId="52" xfId="0" applyNumberFormat="1" applyFont="1" applyBorder="1" applyAlignment="1" applyProtection="1">
      <alignment horizontal="right" vertical="center" wrapText="1"/>
      <protection locked="0"/>
    </xf>
    <xf numFmtId="4" fontId="36" fillId="0" borderId="81" xfId="0" applyNumberFormat="1" applyFont="1" applyBorder="1" applyAlignment="1" applyProtection="1">
      <alignment horizontal="right" vertical="center"/>
      <protection locked="0"/>
    </xf>
    <xf numFmtId="4" fontId="39" fillId="0" borderId="81" xfId="0" applyNumberFormat="1" applyFont="1" applyBorder="1" applyAlignment="1" applyProtection="1">
      <alignment horizontal="right" vertical="center"/>
      <protection locked="0"/>
    </xf>
    <xf numFmtId="4" fontId="39" fillId="0" borderId="54" xfId="0" applyNumberFormat="1" applyFont="1" applyBorder="1" applyAlignment="1" applyProtection="1">
      <alignment horizontal="right" vertical="center" wrapText="1"/>
      <protection locked="0"/>
    </xf>
    <xf numFmtId="0" fontId="2" fillId="0" borderId="0" xfId="3" applyFont="1" applyBorder="1" applyAlignment="1">
      <alignment wrapText="1"/>
    </xf>
    <xf numFmtId="4" fontId="36" fillId="0" borderId="85" xfId="0" applyNumberFormat="1" applyFont="1" applyBorder="1" applyAlignment="1" applyProtection="1">
      <alignment horizontal="right" vertical="center"/>
      <protection locked="0"/>
    </xf>
    <xf numFmtId="4" fontId="36" fillId="0" borderId="84" xfId="0" applyNumberFormat="1" applyFont="1" applyBorder="1" applyAlignment="1" applyProtection="1">
      <alignment horizontal="right" vertical="center" wrapText="1"/>
      <protection locked="0"/>
    </xf>
    <xf numFmtId="4" fontId="36" fillId="0" borderId="102" xfId="0" applyNumberFormat="1" applyFont="1" applyBorder="1" applyAlignment="1" applyProtection="1">
      <alignment horizontal="right" vertical="center"/>
      <protection locked="0"/>
    </xf>
    <xf numFmtId="4" fontId="36" fillId="0" borderId="92" xfId="0" applyNumberFormat="1" applyFont="1" applyBorder="1" applyAlignment="1" applyProtection="1">
      <alignment horizontal="right" vertical="center"/>
      <protection locked="0"/>
    </xf>
    <xf numFmtId="4" fontId="36" fillId="0" borderId="0" xfId="0" applyNumberFormat="1" applyFont="1" applyBorder="1" applyAlignment="1" applyProtection="1">
      <alignment horizontal="right" vertical="center"/>
      <protection locked="0"/>
    </xf>
    <xf numFmtId="4" fontId="36" fillId="0" borderId="37" xfId="0" applyNumberFormat="1" applyFont="1" applyBorder="1" applyAlignment="1" applyProtection="1">
      <alignment horizontal="right" vertical="center" wrapText="1"/>
      <protection locked="0"/>
    </xf>
    <xf numFmtId="4" fontId="35" fillId="4" borderId="16" xfId="0" applyNumberFormat="1" applyFont="1" applyFill="1" applyBorder="1" applyAlignment="1" applyProtection="1">
      <alignment horizontal="right" vertical="center"/>
    </xf>
    <xf numFmtId="4" fontId="35" fillId="2" borderId="50" xfId="0" applyNumberFormat="1" applyFont="1" applyFill="1" applyBorder="1" applyAlignment="1" applyProtection="1">
      <alignment horizontal="right" vertical="center"/>
    </xf>
    <xf numFmtId="4" fontId="35" fillId="0" borderId="90" xfId="0" applyNumberFormat="1" applyFont="1" applyBorder="1" applyAlignment="1" applyProtection="1">
      <alignment horizontal="right" vertical="center" wrapText="1"/>
      <protection locked="0"/>
    </xf>
    <xf numFmtId="4" fontId="35" fillId="0" borderId="34" xfId="0" applyNumberFormat="1" applyFont="1" applyFill="1" applyBorder="1" applyAlignment="1" applyProtection="1">
      <alignment horizontal="right" vertical="center" wrapText="1"/>
    </xf>
    <xf numFmtId="4" fontId="35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50" xfId="0" applyNumberFormat="1" applyFont="1" applyFill="1" applyBorder="1" applyAlignment="1" applyProtection="1">
      <alignment horizontal="right" vertical="center" wrapText="1"/>
    </xf>
    <xf numFmtId="164" fontId="39" fillId="0" borderId="18" xfId="0" applyNumberFormat="1" applyFont="1" applyBorder="1" applyAlignment="1" applyProtection="1">
      <alignment horizontal="right" vertical="center" wrapText="1"/>
      <protection locked="0"/>
    </xf>
    <xf numFmtId="164" fontId="39" fillId="0" borderId="66" xfId="0" applyNumberFormat="1" applyFont="1" applyBorder="1" applyAlignment="1" applyProtection="1">
      <alignment horizontal="right" vertical="center" wrapText="1"/>
      <protection locked="0"/>
    </xf>
    <xf numFmtId="164" fontId="39" fillId="0" borderId="65" xfId="0" applyNumberFormat="1" applyFont="1" applyBorder="1" applyAlignment="1" applyProtection="1">
      <alignment horizontal="right" vertical="center" wrapText="1"/>
      <protection locked="0"/>
    </xf>
    <xf numFmtId="164" fontId="39" fillId="0" borderId="55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28" fillId="4" borderId="89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50" xfId="0" applyNumberFormat="1" applyFont="1" applyFill="1" applyBorder="1" applyAlignment="1" applyProtection="1">
      <alignment horizontal="right" vertical="center"/>
    </xf>
    <xf numFmtId="4" fontId="35" fillId="0" borderId="1" xfId="0" applyNumberFormat="1" applyFont="1" applyFill="1" applyBorder="1" applyAlignment="1" applyProtection="1">
      <alignment horizontal="right" vertical="center"/>
      <protection locked="0"/>
    </xf>
    <xf numFmtId="4" fontId="35" fillId="0" borderId="63" xfId="0" applyNumberFormat="1" applyFont="1" applyFill="1" applyBorder="1" applyAlignment="1" applyProtection="1">
      <alignment horizontal="right" vertical="center"/>
      <protection locked="0"/>
    </xf>
    <xf numFmtId="4" fontId="36" fillId="0" borderId="1" xfId="0" applyNumberFormat="1" applyFont="1" applyFill="1" applyBorder="1" applyAlignment="1" applyProtection="1">
      <alignment horizontal="right" vertical="center"/>
      <protection locked="0"/>
    </xf>
    <xf numFmtId="4" fontId="36" fillId="0" borderId="63" xfId="0" applyNumberFormat="1" applyFont="1" applyFill="1" applyBorder="1" applyAlignment="1" applyProtection="1">
      <alignment horizontal="right" vertical="center"/>
      <protection locked="0"/>
    </xf>
    <xf numFmtId="4" fontId="36" fillId="0" borderId="81" xfId="0" applyNumberFormat="1" applyFont="1" applyFill="1" applyBorder="1" applyAlignment="1" applyProtection="1">
      <alignment horizontal="right" vertical="center"/>
      <protection locked="0"/>
    </xf>
    <xf numFmtId="4" fontId="36" fillId="0" borderId="54" xfId="0" applyNumberFormat="1" applyFont="1" applyFill="1" applyBorder="1" applyAlignment="1" applyProtection="1">
      <alignment horizontal="right" vertical="center"/>
      <protection locked="0"/>
    </xf>
    <xf numFmtId="4" fontId="36" fillId="0" borderId="54" xfId="0" applyNumberFormat="1" applyFont="1" applyBorder="1" applyAlignment="1" applyProtection="1">
      <alignment horizontal="right" vertical="center"/>
      <protection locked="0"/>
    </xf>
    <xf numFmtId="4" fontId="36" fillId="0" borderId="84" xfId="0" applyNumberFormat="1" applyFont="1" applyBorder="1" applyAlignment="1" applyProtection="1">
      <alignment horizontal="right" vertical="center"/>
      <protection locked="0"/>
    </xf>
    <xf numFmtId="4" fontId="36" fillId="0" borderId="103" xfId="0" applyNumberFormat="1" applyFont="1" applyBorder="1" applyAlignment="1" applyProtection="1">
      <alignment horizontal="right" vertical="center"/>
      <protection locked="0"/>
    </xf>
    <xf numFmtId="4" fontId="36" fillId="0" borderId="58" xfId="0" applyNumberFormat="1" applyFont="1" applyBorder="1" applyAlignment="1" applyProtection="1">
      <alignment horizontal="right" vertical="center"/>
      <protection locked="0"/>
    </xf>
    <xf numFmtId="4" fontId="35" fillId="4" borderId="16" xfId="0" applyNumberFormat="1" applyFont="1" applyFill="1" applyBorder="1" applyAlignment="1" applyProtection="1">
      <alignment vertical="center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3" xfId="0" applyNumberFormat="1" applyFont="1" applyBorder="1" applyAlignment="1" applyProtection="1">
      <alignment vertical="center"/>
      <protection locked="0"/>
    </xf>
    <xf numFmtId="4" fontId="39" fillId="0" borderId="63" xfId="0" applyNumberFormat="1" applyFont="1" applyBorder="1" applyAlignment="1" applyProtection="1">
      <alignment vertical="center"/>
      <protection locked="0"/>
    </xf>
    <xf numFmtId="4" fontId="39" fillId="0" borderId="66" xfId="0" applyNumberFormat="1" applyFont="1" applyBorder="1" applyAlignment="1" applyProtection="1">
      <alignment vertical="center"/>
      <protection locked="0"/>
    </xf>
    <xf numFmtId="4" fontId="35" fillId="0" borderId="66" xfId="0" applyNumberFormat="1" applyFont="1" applyBorder="1" applyAlignment="1" applyProtection="1">
      <alignment vertical="center"/>
      <protection locked="0"/>
    </xf>
    <xf numFmtId="4" fontId="39" fillId="0" borderId="54" xfId="0" applyNumberFormat="1" applyFont="1" applyBorder="1" applyAlignment="1" applyProtection="1">
      <alignment horizontal="right" vertical="center"/>
      <protection locked="0"/>
    </xf>
    <xf numFmtId="4" fontId="39" fillId="0" borderId="55" xfId="0" applyNumberFormat="1" applyFont="1" applyBorder="1" applyAlignment="1" applyProtection="1">
      <alignment horizontal="right" vertical="center"/>
      <protection locked="0"/>
    </xf>
    <xf numFmtId="4" fontId="35" fillId="4" borderId="50" xfId="0" applyNumberFormat="1" applyFont="1" applyFill="1" applyBorder="1" applyAlignment="1" applyProtection="1">
      <alignment vertical="center"/>
    </xf>
    <xf numFmtId="4" fontId="36" fillId="0" borderId="0" xfId="0" applyNumberFormat="1" applyFont="1" applyAlignment="1">
      <alignment horizontal="justify" vertical="center"/>
    </xf>
    <xf numFmtId="4" fontId="28" fillId="4" borderId="14" xfId="0" applyNumberFormat="1" applyFont="1" applyFill="1" applyBorder="1" applyAlignment="1">
      <alignment horizontal="center" vertical="center" wrapText="1"/>
    </xf>
    <xf numFmtId="4" fontId="36" fillId="0" borderId="72" xfId="0" applyNumberFormat="1" applyFont="1" applyBorder="1" applyAlignment="1">
      <alignment vertical="center" wrapText="1"/>
    </xf>
    <xf numFmtId="4" fontId="36" fillId="0" borderId="70" xfId="0" applyNumberFormat="1" applyFont="1" applyBorder="1" applyAlignment="1">
      <alignment vertical="center" wrapText="1"/>
    </xf>
    <xf numFmtId="4" fontId="44" fillId="0" borderId="0" xfId="0" applyNumberFormat="1" applyFont="1" applyFill="1" applyAlignment="1" applyProtection="1">
      <alignment vertical="center"/>
      <protection locked="0"/>
    </xf>
    <xf numFmtId="4" fontId="45" fillId="0" borderId="0" xfId="0" applyNumberFormat="1" applyFont="1" applyFill="1" applyAlignment="1" applyProtection="1">
      <alignment vertical="center"/>
      <protection locked="0"/>
    </xf>
    <xf numFmtId="4" fontId="35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72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71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04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104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87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50" xfId="0" applyNumberFormat="1" applyFont="1" applyFill="1" applyBorder="1" applyAlignment="1" applyProtection="1">
      <alignment vertical="center" wrapText="1"/>
      <protection locked="0"/>
    </xf>
    <xf numFmtId="4" fontId="35" fillId="0" borderId="87" xfId="0" applyNumberFormat="1" applyFont="1" applyFill="1" applyBorder="1" applyAlignment="1" applyProtection="1">
      <alignment vertical="center" wrapText="1"/>
      <protection locked="0"/>
    </xf>
    <xf numFmtId="4" fontId="35" fillId="0" borderId="104" xfId="0" applyNumberFormat="1" applyFont="1" applyFill="1" applyBorder="1" applyAlignment="1" applyProtection="1">
      <alignment vertical="center" wrapText="1"/>
      <protection locked="0"/>
    </xf>
    <xf numFmtId="4" fontId="35" fillId="0" borderId="101" xfId="0" applyNumberFormat="1" applyFont="1" applyFill="1" applyBorder="1" applyAlignment="1" applyProtection="1">
      <alignment vertical="center" wrapText="1"/>
      <protection locked="0"/>
    </xf>
    <xf numFmtId="4" fontId="39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34" xfId="0" applyNumberFormat="1" applyFont="1" applyFill="1" applyBorder="1" applyAlignment="1" applyProtection="1">
      <alignment horizontal="right" vertical="center" wrapText="1"/>
    </xf>
    <xf numFmtId="4" fontId="39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81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54" xfId="0" applyNumberFormat="1" applyFont="1" applyFill="1" applyBorder="1" applyAlignment="1" applyProtection="1">
      <alignment horizontal="right" vertical="center" wrapText="1"/>
    </xf>
    <xf numFmtId="4" fontId="46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37" xfId="0" applyNumberFormat="1" applyFont="1" applyFill="1" applyBorder="1" applyAlignment="1" applyProtection="1">
      <alignment horizontal="right" vertical="center" wrapText="1"/>
    </xf>
    <xf numFmtId="4" fontId="39" fillId="0" borderId="63" xfId="0" applyNumberFormat="1" applyFont="1" applyFill="1" applyBorder="1" applyAlignment="1" applyProtection="1">
      <alignment vertical="center" wrapText="1"/>
      <protection locked="0"/>
    </xf>
    <xf numFmtId="4" fontId="39" fillId="0" borderId="54" xfId="0" applyNumberFormat="1" applyFont="1" applyFill="1" applyBorder="1" applyAlignment="1" applyProtection="1">
      <alignment vertical="center" wrapText="1"/>
      <protection locked="0"/>
    </xf>
    <xf numFmtId="4" fontId="46" fillId="0" borderId="54" xfId="0" applyNumberFormat="1" applyFont="1" applyFill="1" applyBorder="1" applyAlignment="1" applyProtection="1">
      <alignment vertical="center" wrapText="1"/>
      <protection locked="0"/>
    </xf>
    <xf numFmtId="4" fontId="28" fillId="4" borderId="50" xfId="0" applyNumberFormat="1" applyFont="1" applyFill="1" applyBorder="1" applyAlignment="1">
      <alignment horizontal="left" vertical="center" wrapText="1"/>
    </xf>
    <xf numFmtId="4" fontId="35" fillId="4" borderId="87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Border="1" applyAlignment="1" applyProtection="1">
      <alignment horizontal="left" vertical="center"/>
      <protection locked="0"/>
    </xf>
    <xf numFmtId="4" fontId="31" fillId="0" borderId="0" xfId="0" applyNumberFormat="1" applyFont="1" applyAlignment="1">
      <alignment horizontal="left" vertical="center"/>
    </xf>
    <xf numFmtId="4" fontId="47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7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52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Fill="1" applyBorder="1" applyAlignment="1">
      <alignment horizontal="left" vertical="center"/>
    </xf>
    <xf numFmtId="4" fontId="35" fillId="0" borderId="54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right" vertical="center"/>
    </xf>
    <xf numFmtId="4" fontId="35" fillId="0" borderId="54" xfId="0" applyNumberFormat="1" applyFont="1" applyFill="1" applyBorder="1" applyAlignment="1" applyProtection="1">
      <alignment horizontal="right" vertical="center" wrapText="1"/>
    </xf>
    <xf numFmtId="4" fontId="36" fillId="0" borderId="54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4" xfId="0" applyNumberFormat="1" applyFont="1" applyFill="1" applyBorder="1" applyAlignment="1" applyProtection="1">
      <alignment horizontal="right" vertical="center" wrapText="1"/>
      <protection locked="0"/>
    </xf>
    <xf numFmtId="4" fontId="35" fillId="4" borderId="14" xfId="0" applyNumberFormat="1" applyFont="1" applyFill="1" applyBorder="1" applyAlignment="1">
      <alignment horizontal="left" vertical="center"/>
    </xf>
    <xf numFmtId="4" fontId="35" fillId="4" borderId="15" xfId="0" applyNumberFormat="1" applyFont="1" applyFill="1" applyBorder="1" applyAlignment="1">
      <alignment horizontal="left" vertical="center"/>
    </xf>
    <xf numFmtId="4" fontId="35" fillId="4" borderId="16" xfId="0" applyNumberFormat="1" applyFont="1" applyFill="1" applyBorder="1" applyAlignment="1">
      <alignment horizontal="left" vertical="center"/>
    </xf>
    <xf numFmtId="4" fontId="36" fillId="0" borderId="91" xfId="0" applyNumberFormat="1" applyFont="1" applyBorder="1" applyAlignment="1">
      <alignment horizontal="right" vertical="center"/>
    </xf>
    <xf numFmtId="4" fontId="36" fillId="0" borderId="12" xfId="0" applyNumberFormat="1" applyFont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27" fillId="0" borderId="62" xfId="0" applyNumberFormat="1" applyFont="1" applyFill="1" applyBorder="1" applyAlignment="1">
      <alignment horizontal="right" vertical="center" wrapText="1"/>
    </xf>
    <xf numFmtId="4" fontId="27" fillId="0" borderId="52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0" borderId="63" xfId="0" applyNumberFormat="1" applyFont="1" applyFill="1" applyBorder="1" applyAlignment="1">
      <alignment horizontal="right" vertical="center" wrapText="1"/>
    </xf>
    <xf numFmtId="4" fontId="27" fillId="0" borderId="85" xfId="0" applyNumberFormat="1" applyFont="1" applyFill="1" applyBorder="1" applyAlignment="1">
      <alignment horizontal="right" vertical="center" wrapText="1"/>
    </xf>
    <xf numFmtId="4" fontId="27" fillId="0" borderId="84" xfId="0" applyNumberFormat="1" applyFont="1" applyFill="1" applyBorder="1" applyAlignment="1">
      <alignment horizontal="right" vertical="center" wrapText="1"/>
    </xf>
    <xf numFmtId="4" fontId="27" fillId="0" borderId="103" xfId="0" applyNumberFormat="1" applyFont="1" applyFill="1" applyBorder="1" applyAlignment="1">
      <alignment horizontal="right" vertical="center" wrapText="1"/>
    </xf>
    <xf numFmtId="4" fontId="27" fillId="0" borderId="58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35" fillId="4" borderId="14" xfId="0" applyNumberFormat="1" applyFont="1" applyFill="1" applyBorder="1" applyAlignment="1" applyProtection="1">
      <alignment horizontal="center" vertical="center"/>
      <protection locked="0"/>
    </xf>
    <xf numFmtId="4" fontId="2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4" fontId="35" fillId="0" borderId="50" xfId="0" applyNumberFormat="1" applyFont="1" applyFill="1" applyBorder="1" applyAlignment="1" applyProtection="1">
      <alignment vertical="center"/>
    </xf>
    <xf numFmtId="4" fontId="46" fillId="0" borderId="52" xfId="0" applyNumberFormat="1" applyFont="1" applyFill="1" applyBorder="1" applyAlignment="1" applyProtection="1">
      <alignment vertical="center"/>
      <protection locked="0"/>
    </xf>
    <xf numFmtId="4" fontId="36" fillId="0" borderId="52" xfId="0" applyNumberFormat="1" applyFont="1" applyBorder="1" applyAlignment="1" applyProtection="1">
      <alignment vertical="center"/>
      <protection locked="0"/>
    </xf>
    <xf numFmtId="4" fontId="46" fillId="0" borderId="54" xfId="0" applyNumberFormat="1" applyFont="1" applyFill="1" applyBorder="1" applyAlignment="1" applyProtection="1">
      <alignment vertical="center"/>
      <protection locked="0"/>
    </xf>
    <xf numFmtId="4" fontId="36" fillId="0" borderId="54" xfId="0" applyNumberFormat="1" applyFont="1" applyBorder="1" applyAlignment="1" applyProtection="1">
      <alignment vertical="center"/>
      <protection locked="0"/>
    </xf>
    <xf numFmtId="4" fontId="36" fillId="0" borderId="55" xfId="0" applyNumberFormat="1" applyFont="1" applyBorder="1" applyAlignment="1" applyProtection="1">
      <alignment vertical="center"/>
      <protection locked="0"/>
    </xf>
    <xf numFmtId="4" fontId="46" fillId="0" borderId="58" xfId="0" applyNumberFormat="1" applyFont="1" applyFill="1" applyBorder="1" applyAlignment="1" applyProtection="1">
      <alignment vertical="center"/>
      <protection locked="0"/>
    </xf>
    <xf numFmtId="4" fontId="36" fillId="0" borderId="58" xfId="0" applyNumberFormat="1" applyFont="1" applyBorder="1" applyAlignment="1" applyProtection="1">
      <alignment vertical="center"/>
      <protection locked="0"/>
    </xf>
    <xf numFmtId="4" fontId="36" fillId="0" borderId="59" xfId="0" applyNumberFormat="1" applyFont="1" applyBorder="1" applyAlignment="1" applyProtection="1">
      <alignment vertical="center"/>
      <protection locked="0"/>
    </xf>
    <xf numFmtId="4" fontId="36" fillId="0" borderId="63" xfId="0" applyNumberFormat="1" applyFont="1" applyBorder="1" applyAlignment="1" applyProtection="1">
      <alignment vertical="center"/>
      <protection locked="0"/>
    </xf>
    <xf numFmtId="4" fontId="36" fillId="0" borderId="66" xfId="0" applyNumberFormat="1" applyFont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93" xfId="0" applyNumberFormat="1" applyFont="1" applyFill="1" applyBorder="1" applyAlignment="1" applyProtection="1">
      <alignment vertical="center"/>
      <protection locked="0"/>
    </xf>
    <xf numFmtId="4" fontId="46" fillId="0" borderId="60" xfId="0" applyNumberFormat="1" applyFont="1" applyFill="1" applyBorder="1" applyAlignment="1" applyProtection="1">
      <alignment vertical="center"/>
      <protection locked="0"/>
    </xf>
    <xf numFmtId="4" fontId="36" fillId="0" borderId="37" xfId="0" applyNumberFormat="1" applyFont="1" applyBorder="1" applyAlignment="1" applyProtection="1">
      <alignment vertical="center"/>
      <protection locked="0"/>
    </xf>
    <xf numFmtId="4" fontId="46" fillId="0" borderId="2" xfId="0" applyNumberFormat="1" applyFont="1" applyFill="1" applyBorder="1" applyAlignment="1" applyProtection="1">
      <alignment vertical="center"/>
      <protection locked="0"/>
    </xf>
    <xf numFmtId="0" fontId="4" fillId="0" borderId="78" xfId="0" applyFont="1" applyBorder="1"/>
    <xf numFmtId="0" fontId="4" fillId="0" borderId="58" xfId="0" applyFont="1" applyBorder="1"/>
    <xf numFmtId="4" fontId="31" fillId="0" borderId="0" xfId="0" applyNumberFormat="1" applyFont="1" applyAlignment="1">
      <alignment horizontal="left" vertical="center" wrapText="1"/>
    </xf>
    <xf numFmtId="4" fontId="51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1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0" fillId="0" borderId="50" xfId="0" applyNumberFormat="1" applyFont="1" applyFill="1" applyBorder="1" applyAlignment="1" applyProtection="1">
      <alignment vertical="center"/>
    </xf>
    <xf numFmtId="4" fontId="35" fillId="0" borderId="0" xfId="0" applyNumberFormat="1" applyFont="1" applyFill="1" applyBorder="1" applyAlignment="1" applyProtection="1">
      <alignment vertical="center"/>
    </xf>
    <xf numFmtId="4" fontId="32" fillId="0" borderId="63" xfId="0" applyNumberFormat="1" applyFont="1" applyBorder="1" applyAlignment="1" applyProtection="1">
      <alignment vertical="center"/>
      <protection locked="0"/>
    </xf>
    <xf numFmtId="4" fontId="32" fillId="0" borderId="66" xfId="0" applyNumberFormat="1" applyFont="1" applyBorder="1" applyAlignment="1" applyProtection="1">
      <alignment vertical="center"/>
      <protection locked="0"/>
    </xf>
    <xf numFmtId="4" fontId="32" fillId="0" borderId="54" xfId="0" applyNumberFormat="1" applyFont="1" applyBorder="1" applyAlignment="1" applyProtection="1">
      <alignment vertical="center"/>
      <protection locked="0"/>
    </xf>
    <xf numFmtId="4" fontId="32" fillId="0" borderId="55" xfId="0" applyNumberFormat="1" applyFont="1" applyBorder="1" applyAlignment="1" applyProtection="1">
      <alignment vertical="center"/>
      <protection locked="0"/>
    </xf>
    <xf numFmtId="4" fontId="32" fillId="0" borderId="68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50" fillId="0" borderId="50" xfId="0" applyNumberFormat="1" applyFont="1" applyBorder="1" applyAlignment="1" applyProtection="1">
      <alignment vertical="center"/>
      <protection locked="0"/>
    </xf>
    <xf numFmtId="4" fontId="50" fillId="0" borderId="16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50" fillId="0" borderId="37" xfId="0" applyNumberFormat="1" applyFont="1" applyBorder="1" applyAlignment="1" applyProtection="1">
      <alignment vertical="center"/>
      <protection locked="0"/>
    </xf>
    <xf numFmtId="4" fontId="50" fillId="0" borderId="51" xfId="0" applyNumberFormat="1" applyFont="1" applyBorder="1" applyAlignment="1" applyProtection="1">
      <alignment vertical="center"/>
      <protection locked="0"/>
    </xf>
    <xf numFmtId="4" fontId="32" fillId="0" borderId="63" xfId="0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48" fillId="0" borderId="54" xfId="0" applyNumberFormat="1" applyFont="1" applyBorder="1" applyAlignment="1" applyProtection="1">
      <alignment vertical="center"/>
      <protection locked="0"/>
    </xf>
    <xf numFmtId="4" fontId="48" fillId="0" borderId="55" xfId="0" applyNumberFormat="1" applyFont="1" applyBorder="1" applyAlignment="1" applyProtection="1">
      <alignment vertical="center"/>
      <protection locked="0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2" fillId="0" borderId="54" xfId="0" applyNumberFormat="1" applyFont="1" applyFill="1" applyBorder="1" applyAlignment="1" applyProtection="1">
      <alignment vertical="center"/>
    </xf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50" fillId="4" borderId="50" xfId="0" applyNumberFormat="1" applyFont="1" applyFill="1" applyBorder="1" applyAlignment="1" applyProtection="1">
      <alignment vertical="center"/>
    </xf>
    <xf numFmtId="4" fontId="36" fillId="0" borderId="54" xfId="0" applyNumberFormat="1" applyFont="1" applyBorder="1" applyAlignment="1" applyProtection="1">
      <alignment vertical="center" wrapText="1"/>
      <protection locked="0"/>
    </xf>
    <xf numFmtId="4" fontId="36" fillId="0" borderId="84" xfId="0" applyNumberFormat="1" applyFont="1" applyBorder="1" applyAlignment="1" applyProtection="1">
      <alignment vertical="center"/>
      <protection locked="0"/>
    </xf>
    <xf numFmtId="4" fontId="36" fillId="0" borderId="86" xfId="0" applyNumberFormat="1" applyFont="1" applyBorder="1" applyAlignment="1" applyProtection="1">
      <alignment vertical="center"/>
      <protection locked="0"/>
    </xf>
    <xf numFmtId="4" fontId="31" fillId="2" borderId="50" xfId="0" applyNumberFormat="1" applyFont="1" applyFill="1" applyBorder="1" applyAlignment="1" applyProtection="1">
      <alignment vertical="center"/>
    </xf>
    <xf numFmtId="4" fontId="36" fillId="0" borderId="50" xfId="0" applyNumberFormat="1" applyFont="1" applyBorder="1" applyAlignment="1" applyProtection="1">
      <alignment vertical="center"/>
      <protection locked="0"/>
    </xf>
    <xf numFmtId="4" fontId="39" fillId="0" borderId="52" xfId="0" applyNumberFormat="1" applyFont="1" applyBorder="1" applyAlignment="1" applyProtection="1">
      <alignment vertical="center"/>
      <protection locked="0"/>
    </xf>
    <xf numFmtId="4" fontId="39" fillId="0" borderId="53" xfId="0" applyNumberFormat="1" applyFont="1" applyBorder="1" applyAlignment="1" applyProtection="1">
      <alignment vertical="center"/>
      <protection locked="0"/>
    </xf>
    <xf numFmtId="4" fontId="39" fillId="0" borderId="54" xfId="0" applyNumberFormat="1" applyFont="1" applyBorder="1" applyAlignment="1" applyProtection="1">
      <alignment vertical="center"/>
      <protection locked="0"/>
    </xf>
    <xf numFmtId="4" fontId="39" fillId="0" borderId="55" xfId="0" applyNumberFormat="1" applyFont="1" applyBorder="1" applyAlignment="1" applyProtection="1">
      <alignment vertical="center"/>
      <protection locked="0"/>
    </xf>
    <xf numFmtId="4" fontId="39" fillId="0" borderId="58" xfId="0" applyNumberFormat="1" applyFont="1" applyBorder="1" applyAlignment="1" applyProtection="1">
      <alignment vertical="center"/>
      <protection locked="0"/>
    </xf>
    <xf numFmtId="4" fontId="39" fillId="0" borderId="59" xfId="0" applyNumberFormat="1" applyFont="1" applyBorder="1" applyAlignment="1" applyProtection="1">
      <alignment vertical="center"/>
      <protection locked="0"/>
    </xf>
    <xf numFmtId="4" fontId="36" fillId="0" borderId="16" xfId="0" applyNumberFormat="1" applyFont="1" applyBorder="1" applyAlignment="1" applyProtection="1">
      <alignment vertical="center"/>
      <protection locked="0"/>
    </xf>
    <xf numFmtId="4" fontId="36" fillId="0" borderId="50" xfId="0" applyNumberFormat="1" applyFont="1" applyFill="1" applyBorder="1" applyAlignment="1" applyProtection="1">
      <alignment vertical="center"/>
    </xf>
    <xf numFmtId="4" fontId="39" fillId="0" borderId="52" xfId="0" applyNumberFormat="1" applyFont="1" applyFill="1" applyBorder="1" applyAlignment="1" applyProtection="1">
      <alignment vertical="center"/>
    </xf>
    <xf numFmtId="4" fontId="39" fillId="0" borderId="54" xfId="0" applyNumberFormat="1" applyFont="1" applyFill="1" applyBorder="1" applyAlignment="1" applyProtection="1">
      <alignment vertical="center"/>
    </xf>
    <xf numFmtId="4" fontId="39" fillId="0" borderId="84" xfId="0" applyNumberFormat="1" applyFont="1" applyBorder="1" applyAlignment="1" applyProtection="1">
      <alignment vertical="center"/>
      <protection locked="0"/>
    </xf>
    <xf numFmtId="4" fontId="39" fillId="0" borderId="86" xfId="0" applyNumberFormat="1" applyFont="1" applyBorder="1" applyAlignment="1" applyProtection="1">
      <alignment vertical="center"/>
      <protection locked="0"/>
    </xf>
    <xf numFmtId="4" fontId="35" fillId="0" borderId="50" xfId="0" applyNumberFormat="1" applyFont="1" applyBorder="1" applyAlignment="1" applyProtection="1">
      <alignment vertical="center"/>
      <protection locked="0"/>
    </xf>
    <xf numFmtId="4" fontId="35" fillId="0" borderId="54" xfId="0" applyNumberFormat="1" applyFont="1" applyFill="1" applyBorder="1" applyAlignment="1" applyProtection="1">
      <alignment vertical="center"/>
    </xf>
    <xf numFmtId="4" fontId="36" fillId="0" borderId="54" xfId="0" applyNumberFormat="1" applyFont="1" applyFill="1" applyBorder="1" applyAlignment="1" applyProtection="1">
      <alignment vertical="center"/>
    </xf>
    <xf numFmtId="4" fontId="35" fillId="6" borderId="50" xfId="0" applyNumberFormat="1" applyFont="1" applyFill="1" applyBorder="1" applyAlignment="1" applyProtection="1">
      <alignment horizontal="right" vertical="center"/>
    </xf>
    <xf numFmtId="4" fontId="47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3" xfId="0" applyNumberFormat="1" applyFont="1" applyBorder="1" applyAlignment="1" applyProtection="1">
      <alignment vertical="center"/>
      <protection locked="0"/>
    </xf>
    <xf numFmtId="4" fontId="36" fillId="0" borderId="51" xfId="0" applyNumberFormat="1" applyFont="1" applyBorder="1" applyAlignment="1" applyProtection="1">
      <alignment vertical="center"/>
      <protection locked="0"/>
    </xf>
    <xf numFmtId="4" fontId="31" fillId="2" borderId="5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Alignment="1">
      <alignment vertical="center"/>
    </xf>
    <xf numFmtId="4" fontId="35" fillId="2" borderId="14" xfId="0" applyNumberFormat="1" applyFont="1" applyFill="1" applyBorder="1" applyAlignment="1">
      <alignment horizontal="center" vertical="center"/>
    </xf>
    <xf numFmtId="4" fontId="35" fillId="2" borderId="15" xfId="0" applyNumberFormat="1" applyFont="1" applyFill="1" applyBorder="1" applyAlignment="1">
      <alignment horizontal="center" vertical="center"/>
    </xf>
    <xf numFmtId="4" fontId="36" fillId="0" borderId="92" xfId="0" applyNumberFormat="1" applyFont="1" applyFill="1" applyBorder="1" applyAlignment="1" applyProtection="1">
      <alignment vertical="center"/>
      <protection locked="0"/>
    </xf>
    <xf numFmtId="4" fontId="36" fillId="0" borderId="81" xfId="0" applyNumberFormat="1" applyFont="1" applyFill="1" applyBorder="1" applyAlignment="1" applyProtection="1">
      <alignment vertical="center"/>
      <protection locked="0"/>
    </xf>
    <xf numFmtId="4" fontId="35" fillId="6" borderId="14" xfId="0" applyNumberFormat="1" applyFont="1" applyFill="1" applyBorder="1" applyAlignment="1" applyProtection="1">
      <alignment vertical="center"/>
    </xf>
    <xf numFmtId="4" fontId="35" fillId="6" borderId="50" xfId="0" applyNumberFormat="1" applyFont="1" applyFill="1" applyBorder="1" applyAlignment="1" applyProtection="1">
      <alignment vertical="center"/>
    </xf>
    <xf numFmtId="4" fontId="33" fillId="0" borderId="0" xfId="0" applyNumberFormat="1" applyFont="1" applyAlignment="1">
      <alignment vertical="center"/>
    </xf>
    <xf numFmtId="4" fontId="35" fillId="0" borderId="93" xfId="0" applyNumberFormat="1" applyFont="1" applyFill="1" applyBorder="1" applyAlignment="1">
      <alignment horizontal="right" vertical="center"/>
    </xf>
    <xf numFmtId="4" fontId="35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4" fontId="33" fillId="2" borderId="14" xfId="0" applyNumberFormat="1" applyFont="1" applyFill="1" applyBorder="1" applyAlignment="1">
      <alignment horizontal="center" vertical="center"/>
    </xf>
    <xf numFmtId="4" fontId="33" fillId="2" borderId="50" xfId="0" applyNumberFormat="1" applyFont="1" applyFill="1" applyBorder="1" applyAlignment="1">
      <alignment horizontal="center" vertical="center"/>
    </xf>
    <xf numFmtId="4" fontId="33" fillId="2" borderId="15" xfId="0" applyNumberFormat="1" applyFont="1" applyFill="1" applyBorder="1" applyAlignment="1">
      <alignment horizontal="center" vertical="center" wrapText="1"/>
    </xf>
    <xf numFmtId="4" fontId="33" fillId="2" borderId="50" xfId="0" applyNumberFormat="1" applyFont="1" applyFill="1" applyBorder="1" applyAlignment="1">
      <alignment horizontal="center" vertical="center" wrapText="1"/>
    </xf>
    <xf numFmtId="4" fontId="35" fillId="0" borderId="0" xfId="0" applyNumberFormat="1" applyFont="1" applyFill="1" applyBorder="1" applyAlignment="1" applyProtection="1">
      <alignment horizontal="justify" vertical="center"/>
      <protection locked="0"/>
    </xf>
    <xf numFmtId="4" fontId="35" fillId="0" borderId="0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Fill="1" applyAlignment="1">
      <alignment vertical="center"/>
    </xf>
    <xf numFmtId="0" fontId="36" fillId="0" borderId="72" xfId="0" applyNumberFormat="1" applyFont="1" applyBorder="1" applyAlignment="1">
      <alignment horizontal="center" vertical="center" wrapText="1"/>
    </xf>
    <xf numFmtId="0" fontId="36" fillId="0" borderId="70" xfId="0" applyNumberFormat="1" applyFont="1" applyBorder="1" applyAlignment="1">
      <alignment horizontal="center" vertical="center" wrapText="1"/>
    </xf>
    <xf numFmtId="4" fontId="17" fillId="7" borderId="9" xfId="0" applyNumberFormat="1" applyFont="1" applyFill="1" applyBorder="1" applyAlignment="1">
      <alignment horizontal="right"/>
    </xf>
    <xf numFmtId="4" fontId="20" fillId="7" borderId="9" xfId="0" applyNumberFormat="1" applyFont="1" applyFill="1" applyBorder="1" applyAlignment="1">
      <alignment horizontal="right"/>
    </xf>
    <xf numFmtId="2" fontId="21" fillId="0" borderId="4" xfId="0" applyNumberFormat="1" applyFont="1" applyBorder="1" applyAlignment="1">
      <alignment vertical="center" wrapText="1"/>
    </xf>
    <xf numFmtId="4" fontId="21" fillId="0" borderId="73" xfId="0" applyNumberFormat="1" applyFont="1" applyBorder="1" applyAlignment="1">
      <alignment horizontal="right" vertical="center"/>
    </xf>
    <xf numFmtId="4" fontId="39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14" fillId="0" borderId="0" xfId="2" applyNumberFormat="1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6" fillId="0" borderId="0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18" fillId="4" borderId="18" xfId="3" applyFont="1" applyFill="1" applyBorder="1" applyAlignment="1">
      <alignment wrapText="1"/>
    </xf>
    <xf numFmtId="0" fontId="18" fillId="4" borderId="4" xfId="3" applyFont="1" applyFill="1" applyBorder="1" applyAlignment="1">
      <alignment wrapText="1"/>
    </xf>
    <xf numFmtId="0" fontId="17" fillId="4" borderId="19" xfId="0" applyFont="1" applyFill="1" applyBorder="1" applyAlignment="1">
      <alignment horizontal="center" wrapText="1"/>
    </xf>
    <xf numFmtId="0" fontId="17" fillId="4" borderId="8" xfId="0" applyFont="1" applyFill="1" applyBorder="1" applyAlignment="1">
      <alignment horizontal="center" wrapText="1"/>
    </xf>
    <xf numFmtId="0" fontId="19" fillId="0" borderId="24" xfId="0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7" xfId="0" applyFont="1" applyFill="1" applyBorder="1"/>
    <xf numFmtId="0" fontId="22" fillId="5" borderId="32" xfId="0" applyFont="1" applyFill="1" applyBorder="1" applyAlignment="1">
      <alignment horizontal="center" wrapText="1"/>
    </xf>
    <xf numFmtId="0" fontId="22" fillId="5" borderId="33" xfId="0" applyFont="1" applyFill="1" applyBorder="1" applyAlignment="1">
      <alignment horizontal="center" wrapText="1"/>
    </xf>
    <xf numFmtId="0" fontId="22" fillId="5" borderId="34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2" fillId="5" borderId="35" xfId="0" applyFont="1" applyFill="1" applyBorder="1" applyAlignment="1">
      <alignment horizontal="center" wrapText="1"/>
    </xf>
    <xf numFmtId="0" fontId="22" fillId="5" borderId="36" xfId="0" applyFont="1" applyFill="1" applyBorder="1" applyAlignment="1">
      <alignment horizontal="center" wrapText="1"/>
    </xf>
    <xf numFmtId="0" fontId="22" fillId="5" borderId="22" xfId="0" applyFont="1" applyFill="1" applyBorder="1" applyAlignment="1">
      <alignment horizontal="center" wrapText="1"/>
    </xf>
    <xf numFmtId="0" fontId="22" fillId="5" borderId="38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3" xfId="0" applyFont="1" applyFill="1" applyBorder="1" applyAlignment="1">
      <alignment horizontal="center" wrapText="1"/>
    </xf>
    <xf numFmtId="0" fontId="24" fillId="0" borderId="24" xfId="0" applyFont="1" applyBorder="1"/>
    <xf numFmtId="0" fontId="24" fillId="0" borderId="26" xfId="0" applyFont="1" applyBorder="1"/>
    <xf numFmtId="0" fontId="22" fillId="3" borderId="24" xfId="0" applyFont="1" applyFill="1" applyBorder="1"/>
    <xf numFmtId="0" fontId="22" fillId="3" borderId="26" xfId="0" applyFont="1" applyFill="1" applyBorder="1"/>
    <xf numFmtId="0" fontId="23" fillId="3" borderId="24" xfId="0" applyFont="1" applyFill="1" applyBorder="1" applyAlignment="1"/>
    <xf numFmtId="0" fontId="23" fillId="3" borderId="25" xfId="0" applyFont="1" applyFill="1" applyBorder="1" applyAlignment="1"/>
    <xf numFmtId="0" fontId="0" fillId="0" borderId="26" xfId="0" applyBorder="1" applyAlignment="1"/>
    <xf numFmtId="0" fontId="22" fillId="5" borderId="24" xfId="0" applyFont="1" applyFill="1" applyBorder="1"/>
    <xf numFmtId="0" fontId="22" fillId="5" borderId="26" xfId="0" applyFont="1" applyFill="1" applyBorder="1"/>
    <xf numFmtId="4" fontId="25" fillId="0" borderId="46" xfId="0" applyNumberFormat="1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vertical="center"/>
    </xf>
    <xf numFmtId="0" fontId="24" fillId="0" borderId="24" xfId="0" applyFont="1" applyFill="1" applyBorder="1"/>
    <xf numFmtId="0" fontId="24" fillId="0" borderId="26" xfId="0" applyFont="1" applyFill="1" applyBorder="1"/>
    <xf numFmtId="0" fontId="22" fillId="0" borderId="24" xfId="0" applyFont="1" applyFill="1" applyBorder="1"/>
    <xf numFmtId="0" fontId="22" fillId="0" borderId="26" xfId="0" applyFont="1" applyFill="1" applyBorder="1"/>
    <xf numFmtId="0" fontId="24" fillId="0" borderId="41" xfId="0" applyFont="1" applyBorder="1"/>
    <xf numFmtId="0" fontId="24" fillId="0" borderId="42" xfId="0" applyFont="1" applyBorder="1"/>
    <xf numFmtId="0" fontId="22" fillId="3" borderId="44" xfId="0" applyFont="1" applyFill="1" applyBorder="1"/>
    <xf numFmtId="0" fontId="22" fillId="3" borderId="45" xfId="0" applyFont="1" applyFill="1" applyBorder="1"/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5" borderId="34" xfId="0" applyFont="1" applyFill="1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17" fillId="5" borderId="61" xfId="0" applyFont="1" applyFill="1" applyBorder="1" applyAlignment="1">
      <alignment horizontal="center" wrapText="1"/>
    </xf>
    <xf numFmtId="0" fontId="17" fillId="5" borderId="62" xfId="0" applyFont="1" applyFill="1" applyBorder="1" applyAlignment="1">
      <alignment horizontal="center" wrapText="1"/>
    </xf>
    <xf numFmtId="0" fontId="17" fillId="5" borderId="53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2" fillId="5" borderId="47" xfId="0" applyFont="1" applyFill="1" applyBorder="1"/>
    <xf numFmtId="0" fontId="22" fillId="5" borderId="48" xfId="0" applyFont="1" applyFill="1" applyBorder="1"/>
    <xf numFmtId="0" fontId="2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0" fillId="0" borderId="0" xfId="0" applyAlignment="1"/>
    <xf numFmtId="0" fontId="20" fillId="0" borderId="24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left" wrapText="1" indent="1"/>
    </xf>
    <xf numFmtId="4" fontId="31" fillId="0" borderId="0" xfId="0" applyNumberFormat="1" applyFont="1" applyAlignment="1">
      <alignment horizontal="left" vertical="center" wrapText="1"/>
    </xf>
    <xf numFmtId="4" fontId="28" fillId="2" borderId="14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7" fillId="5" borderId="32" xfId="0" applyFont="1" applyFill="1" applyBorder="1" applyAlignment="1">
      <alignment wrapText="1"/>
    </xf>
    <xf numFmtId="0" fontId="17" fillId="5" borderId="79" xfId="0" applyFont="1" applyFill="1" applyBorder="1" applyAlignment="1">
      <alignment wrapText="1"/>
    </xf>
    <xf numFmtId="0" fontId="21" fillId="0" borderId="24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0" fillId="0" borderId="22" xfId="0" applyFont="1" applyFill="1" applyBorder="1" applyAlignment="1">
      <alignment horizontal="left" wrapText="1" indent="1"/>
    </xf>
    <xf numFmtId="0" fontId="20" fillId="0" borderId="8" xfId="0" applyFont="1" applyFill="1" applyBorder="1" applyAlignment="1">
      <alignment horizontal="left" wrapText="1" indent="1"/>
    </xf>
    <xf numFmtId="4" fontId="27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81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4" fontId="27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66" xfId="0" applyNumberFormat="1" applyFont="1" applyFill="1" applyBorder="1" applyAlignment="1" applyProtection="1">
      <alignment horizontal="left" vertical="center" wrapText="1"/>
      <protection locked="0"/>
    </xf>
    <xf numFmtId="44" fontId="35" fillId="4" borderId="14" xfId="1" applyFont="1" applyFill="1" applyBorder="1" applyAlignment="1" applyProtection="1">
      <alignment horizontal="left" vertical="center" wrapText="1"/>
      <protection locked="0"/>
    </xf>
    <xf numFmtId="44" fontId="35" fillId="4" borderId="15" xfId="1" applyFont="1" applyFill="1" applyBorder="1" applyAlignment="1" applyProtection="1">
      <alignment horizontal="left" vertical="center" wrapText="1"/>
      <protection locked="0"/>
    </xf>
    <xf numFmtId="44" fontId="35" fillId="4" borderId="16" xfId="1" applyFont="1" applyFill="1" applyBorder="1" applyAlignment="1" applyProtection="1">
      <alignment horizontal="left" vertical="center" wrapText="1"/>
      <protection locked="0"/>
    </xf>
    <xf numFmtId="4" fontId="28" fillId="2" borderId="16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" fontId="28" fillId="4" borderId="17" xfId="0" applyNumberFormat="1" applyFont="1" applyFill="1" applyBorder="1" applyAlignment="1" applyProtection="1">
      <alignment horizontal="center" vertical="center"/>
      <protection locked="0"/>
    </xf>
    <xf numFmtId="4" fontId="28" fillId="4" borderId="89" xfId="0" applyNumberFormat="1" applyFont="1" applyFill="1" applyBorder="1" applyAlignment="1" applyProtection="1">
      <alignment horizontal="center" vertical="center"/>
      <protection locked="0"/>
    </xf>
    <xf numFmtId="4" fontId="28" fillId="4" borderId="90" xfId="0" applyNumberFormat="1" applyFont="1" applyFill="1" applyBorder="1" applyAlignment="1" applyProtection="1">
      <alignment horizontal="center" vertical="center"/>
      <protection locked="0"/>
    </xf>
    <xf numFmtId="4" fontId="28" fillId="4" borderId="91" xfId="0" applyNumberFormat="1" applyFont="1" applyFill="1" applyBorder="1" applyAlignment="1" applyProtection="1">
      <alignment horizontal="center" vertical="center"/>
      <protection locked="0"/>
    </xf>
    <xf numFmtId="4" fontId="28" fillId="4" borderId="12" xfId="0" applyNumberFormat="1" applyFont="1" applyFill="1" applyBorder="1" applyAlignment="1" applyProtection="1">
      <alignment horizontal="center" vertical="center"/>
      <protection locked="0"/>
    </xf>
    <xf numFmtId="4" fontId="28" fillId="4" borderId="13" xfId="0" applyNumberFormat="1" applyFont="1" applyFill="1" applyBorder="1" applyAlignment="1" applyProtection="1">
      <alignment horizontal="center" vertical="center"/>
      <protection locked="0"/>
    </xf>
    <xf numFmtId="4" fontId="35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4" xfId="0" applyNumberFormat="1" applyFont="1" applyFill="1" applyBorder="1" applyAlignment="1" applyProtection="1">
      <alignment horizontal="center" vertical="center"/>
      <protection locked="0"/>
    </xf>
    <xf numFmtId="4" fontId="35" fillId="4" borderId="15" xfId="0" applyNumberFormat="1" applyFont="1" applyFill="1" applyBorder="1" applyAlignment="1" applyProtection="1">
      <alignment horizontal="center" vertical="center"/>
      <protection locked="0"/>
    </xf>
    <xf numFmtId="4" fontId="35" fillId="4" borderId="16" xfId="0" applyNumberFormat="1" applyFont="1" applyFill="1" applyBorder="1" applyAlignment="1" applyProtection="1">
      <alignment horizontal="center" vertical="center"/>
      <protection locked="0"/>
    </xf>
    <xf numFmtId="4" fontId="2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92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/>
    </xf>
    <xf numFmtId="4" fontId="35" fillId="0" borderId="92" xfId="0" applyNumberFormat="1" applyFont="1" applyFill="1" applyBorder="1" applyAlignment="1" applyProtection="1">
      <alignment vertical="center" wrapText="1"/>
      <protection locked="0"/>
    </xf>
    <xf numFmtId="4" fontId="35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5" fillId="4" borderId="61" xfId="0" applyNumberFormat="1" applyFont="1" applyFill="1" applyBorder="1" applyAlignment="1" applyProtection="1">
      <alignment vertical="center" wrapText="1"/>
      <protection locked="0"/>
    </xf>
    <xf numFmtId="0" fontId="0" fillId="0" borderId="94" xfId="0" applyBorder="1" applyAlignment="1">
      <alignment vertical="center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4" fontId="28" fillId="0" borderId="61" xfId="0" applyNumberFormat="1" applyFont="1" applyFill="1" applyBorder="1" applyAlignment="1" applyProtection="1">
      <alignment vertical="center" wrapText="1"/>
      <protection locked="0"/>
    </xf>
    <xf numFmtId="4" fontId="39" fillId="0" borderId="92" xfId="0" applyNumberFormat="1" applyFont="1" applyFill="1" applyBorder="1" applyAlignment="1" applyProtection="1">
      <alignment vertical="center" wrapText="1"/>
      <protection locked="0"/>
    </xf>
    <xf numFmtId="4" fontId="39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92" xfId="0" applyNumberFormat="1" applyFont="1" applyFill="1" applyBorder="1" applyAlignment="1">
      <alignment horizontal="left" vertical="center" wrapText="1"/>
    </xf>
    <xf numFmtId="4" fontId="39" fillId="0" borderId="92" xfId="0" applyNumberFormat="1" applyFont="1" applyFill="1" applyBorder="1" applyAlignment="1">
      <alignment horizontal="left" vertical="center"/>
    </xf>
    <xf numFmtId="4" fontId="40" fillId="0" borderId="97" xfId="0" applyNumberFormat="1" applyFont="1" applyFill="1" applyBorder="1" applyAlignment="1" applyProtection="1">
      <alignment vertical="center" wrapText="1"/>
      <protection locked="0"/>
    </xf>
    <xf numFmtId="4" fontId="35" fillId="4" borderId="14" xfId="0" applyNumberFormat="1" applyFont="1" applyFill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5" fillId="2" borderId="16" xfId="0" applyNumberFormat="1" applyFont="1" applyFill="1" applyBorder="1" applyAlignment="1" applyProtection="1">
      <alignment vertical="center" wrapText="1"/>
      <protection locked="0"/>
    </xf>
    <xf numFmtId="4" fontId="36" fillId="0" borderId="97" xfId="0" applyNumberFormat="1" applyFont="1" applyBorder="1" applyAlignment="1" applyProtection="1">
      <alignment vertical="center" wrapText="1"/>
      <protection locked="0"/>
    </xf>
    <xf numFmtId="4" fontId="36" fillId="0" borderId="59" xfId="0" applyNumberFormat="1" applyFont="1" applyBorder="1" applyAlignment="1" applyProtection="1">
      <alignment vertical="center" wrapText="1"/>
      <protection locked="0"/>
    </xf>
    <xf numFmtId="4" fontId="36" fillId="0" borderId="61" xfId="0" applyNumberFormat="1" applyFont="1" applyBorder="1" applyAlignment="1" applyProtection="1">
      <alignment vertical="center" wrapText="1"/>
      <protection locked="0"/>
    </xf>
    <xf numFmtId="4" fontId="36" fillId="0" borderId="53" xfId="0" applyNumberFormat="1" applyFont="1" applyBorder="1" applyAlignment="1" applyProtection="1">
      <alignment vertical="center" wrapText="1"/>
      <protection locked="0"/>
    </xf>
    <xf numFmtId="4" fontId="36" fillId="0" borderId="92" xfId="0" applyNumberFormat="1" applyFont="1" applyBorder="1" applyAlignment="1" applyProtection="1">
      <alignment vertical="center" wrapText="1"/>
      <protection locked="0"/>
    </xf>
    <xf numFmtId="4" fontId="36" fillId="0" borderId="55" xfId="0" applyNumberFormat="1" applyFont="1" applyBorder="1" applyAlignment="1" applyProtection="1">
      <alignment vertical="center" wrapText="1"/>
      <protection locked="0"/>
    </xf>
    <xf numFmtId="4" fontId="28" fillId="4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35" fillId="2" borderId="14" xfId="0" applyNumberFormat="1" applyFont="1" applyFill="1" applyBorder="1" applyAlignment="1">
      <alignment horizontal="center" vertical="center" wrapText="1"/>
    </xf>
    <xf numFmtId="4" fontId="35" fillId="2" borderId="16" xfId="0" applyNumberFormat="1" applyFont="1" applyFill="1" applyBorder="1" applyAlignment="1">
      <alignment horizontal="center" vertical="center" wrapText="1"/>
    </xf>
    <xf numFmtId="4" fontId="36" fillId="0" borderId="61" xfId="0" applyNumberFormat="1" applyFont="1" applyFill="1" applyBorder="1" applyAlignment="1">
      <alignment horizontal="left" vertical="center" wrapText="1"/>
    </xf>
    <xf numFmtId="4" fontId="36" fillId="0" borderId="53" xfId="0" applyNumberFormat="1" applyFont="1" applyFill="1" applyBorder="1" applyAlignment="1">
      <alignment horizontal="left" vertical="center" wrapText="1"/>
    </xf>
    <xf numFmtId="4" fontId="36" fillId="0" borderId="97" xfId="0" applyNumberFormat="1" applyFont="1" applyFill="1" applyBorder="1" applyAlignment="1">
      <alignment horizontal="left" vertical="center" wrapText="1"/>
    </xf>
    <xf numFmtId="4" fontId="36" fillId="0" borderId="59" xfId="0" applyNumberFormat="1" applyFont="1" applyFill="1" applyBorder="1" applyAlignment="1">
      <alignment horizontal="left" vertical="center" wrapText="1"/>
    </xf>
    <xf numFmtId="4" fontId="35" fillId="4" borderId="14" xfId="0" applyNumberFormat="1" applyFont="1" applyFill="1" applyBorder="1" applyAlignment="1">
      <alignment horizontal="left" vertical="center" wrapText="1"/>
    </xf>
    <xf numFmtId="4" fontId="35" fillId="2" borderId="16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left" vertical="center" wrapText="1"/>
    </xf>
    <xf numFmtId="4" fontId="35" fillId="0" borderId="92" xfId="0" applyNumberFormat="1" applyFont="1" applyBorder="1" applyAlignment="1" applyProtection="1">
      <alignment horizontal="justify" vertical="center"/>
      <protection locked="0"/>
    </xf>
    <xf numFmtId="4" fontId="35" fillId="0" borderId="55" xfId="0" applyNumberFormat="1" applyFont="1" applyBorder="1" applyAlignment="1" applyProtection="1">
      <alignment horizontal="justify" vertical="center"/>
      <protection locked="0"/>
    </xf>
    <xf numFmtId="4" fontId="35" fillId="0" borderId="97" xfId="0" applyNumberFormat="1" applyFont="1" applyBorder="1" applyAlignment="1" applyProtection="1">
      <alignment horizontal="justify" vertical="center"/>
      <protection locked="0"/>
    </xf>
    <xf numFmtId="4" fontId="35" fillId="0" borderId="59" xfId="0" applyNumberFormat="1" applyFont="1" applyBorder="1" applyAlignment="1" applyProtection="1">
      <alignment horizontal="justify" vertical="center"/>
      <protection locked="0"/>
    </xf>
    <xf numFmtId="4" fontId="35" fillId="2" borderId="14" xfId="0" applyNumberFormat="1" applyFont="1" applyFill="1" applyBorder="1" applyAlignment="1" applyProtection="1">
      <alignment horizontal="justify" vertical="center"/>
      <protection locked="0"/>
    </xf>
    <xf numFmtId="4" fontId="35" fillId="2" borderId="16" xfId="0" applyNumberFormat="1" applyFont="1" applyFill="1" applyBorder="1" applyAlignment="1" applyProtection="1">
      <alignment horizontal="justify" vertical="center"/>
      <protection locked="0"/>
    </xf>
    <xf numFmtId="4" fontId="28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/>
    </xf>
    <xf numFmtId="4" fontId="35" fillId="0" borderId="61" xfId="0" applyNumberFormat="1" applyFont="1" applyBorder="1" applyAlignment="1" applyProtection="1">
      <alignment horizontal="justify" vertical="center"/>
      <protection locked="0"/>
    </xf>
    <xf numFmtId="4" fontId="35" fillId="0" borderId="53" xfId="0" applyNumberFormat="1" applyFont="1" applyBorder="1" applyAlignment="1" applyProtection="1">
      <alignment horizontal="justify" vertical="center"/>
      <protection locked="0"/>
    </xf>
    <xf numFmtId="4" fontId="39" fillId="0" borderId="92" xfId="0" applyNumberFormat="1" applyFont="1" applyBorder="1" applyAlignment="1" applyProtection="1">
      <alignment horizontal="justify" vertical="center"/>
      <protection locked="0"/>
    </xf>
    <xf numFmtId="4" fontId="39" fillId="0" borderId="55" xfId="0" applyNumberFormat="1" applyFont="1" applyBorder="1" applyAlignment="1" applyProtection="1">
      <alignment horizontal="justify" vertical="center"/>
      <protection locked="0"/>
    </xf>
    <xf numFmtId="4" fontId="35" fillId="0" borderId="102" xfId="0" applyNumberFormat="1" applyFont="1" applyBorder="1" applyAlignment="1" applyProtection="1">
      <alignment horizontal="justify" vertical="center"/>
      <protection locked="0"/>
    </xf>
    <xf numFmtId="4" fontId="35" fillId="0" borderId="86" xfId="0" applyNumberFormat="1" applyFont="1" applyBorder="1" applyAlignment="1" applyProtection="1">
      <alignment horizontal="justify" vertical="center"/>
      <protection locked="0"/>
    </xf>
    <xf numFmtId="4" fontId="35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16" xfId="0" applyFill="1" applyBorder="1" applyAlignment="1">
      <alignment vertical="center"/>
    </xf>
    <xf numFmtId="4" fontId="39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4" fontId="4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6" fillId="0" borderId="0" xfId="0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 wrapText="1"/>
    </xf>
    <xf numFmtId="4" fontId="15" fillId="0" borderId="0" xfId="0" applyNumberFormat="1" applyFont="1" applyAlignment="1">
      <alignment vertical="center"/>
    </xf>
    <xf numFmtId="4" fontId="35" fillId="4" borderId="14" xfId="0" applyNumberFormat="1" applyFont="1" applyFill="1" applyBorder="1" applyAlignment="1" applyProtection="1">
      <alignment horizontal="left" vertical="center"/>
      <protection locked="0"/>
    </xf>
    <xf numFmtId="4" fontId="35" fillId="4" borderId="16" xfId="0" applyNumberFormat="1" applyFont="1" applyFill="1" applyBorder="1" applyAlignment="1" applyProtection="1">
      <alignment horizontal="left" vertical="center"/>
      <protection locked="0"/>
    </xf>
    <xf numFmtId="4" fontId="36" fillId="0" borderId="92" xfId="0" applyNumberFormat="1" applyFont="1" applyFill="1" applyBorder="1" applyAlignment="1" applyProtection="1">
      <alignment horizontal="left" vertical="center"/>
      <protection locked="0"/>
    </xf>
    <xf numFmtId="4" fontId="36" fillId="0" borderId="55" xfId="0" applyNumberFormat="1" applyFont="1" applyFill="1" applyBorder="1" applyAlignment="1" applyProtection="1">
      <alignment horizontal="left" vertical="center"/>
      <protection locked="0"/>
    </xf>
    <xf numFmtId="4" fontId="36" fillId="0" borderId="92" xfId="0" applyNumberFormat="1" applyFont="1" applyBorder="1" applyAlignment="1" applyProtection="1">
      <alignment horizontal="left" vertical="center"/>
      <protection locked="0"/>
    </xf>
    <xf numFmtId="4" fontId="36" fillId="0" borderId="55" xfId="0" applyNumberFormat="1" applyFont="1" applyBorder="1" applyAlignment="1" applyProtection="1">
      <alignment horizontal="left" vertical="center"/>
      <protection locked="0"/>
    </xf>
    <xf numFmtId="4" fontId="36" fillId="0" borderId="97" xfId="0" applyNumberFormat="1" applyFont="1" applyBorder="1" applyAlignment="1" applyProtection="1">
      <alignment horizontal="left" vertical="center"/>
      <protection locked="0"/>
    </xf>
    <xf numFmtId="4" fontId="36" fillId="0" borderId="59" xfId="0" applyNumberFormat="1" applyFont="1" applyBorder="1" applyAlignment="1" applyProtection="1">
      <alignment horizontal="left" vertical="center"/>
      <protection locked="0"/>
    </xf>
    <xf numFmtId="4" fontId="27" fillId="0" borderId="92" xfId="0" applyNumberFormat="1" applyFont="1" applyFill="1" applyBorder="1" applyAlignment="1" applyProtection="1">
      <alignment horizontal="left" vertical="center"/>
      <protection locked="0"/>
    </xf>
    <xf numFmtId="4" fontId="27" fillId="0" borderId="55" xfId="0" applyNumberFormat="1" applyFont="1" applyFill="1" applyBorder="1" applyAlignment="1" applyProtection="1">
      <alignment horizontal="left" vertical="center"/>
      <protection locked="0"/>
    </xf>
    <xf numFmtId="4" fontId="36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14" xfId="0" applyNumberFormat="1" applyFont="1" applyFill="1" applyBorder="1" applyAlignment="1" applyProtection="1">
      <alignment vertical="center"/>
      <protection locked="0"/>
    </xf>
    <xf numFmtId="4" fontId="28" fillId="2" borderId="16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horizontal="left" vertical="center"/>
      <protection locked="0"/>
    </xf>
    <xf numFmtId="4" fontId="39" fillId="0" borderId="55" xfId="0" applyNumberFormat="1" applyFont="1" applyFill="1" applyBorder="1" applyAlignment="1" applyProtection="1">
      <alignment vertical="center" wrapText="1"/>
      <protection locked="0"/>
    </xf>
    <xf numFmtId="4" fontId="35" fillId="0" borderId="92" xfId="0" applyNumberFormat="1" applyFont="1" applyFill="1" applyBorder="1" applyAlignment="1" applyProtection="1">
      <alignment vertical="center"/>
      <protection locked="0"/>
    </xf>
    <xf numFmtId="4" fontId="35" fillId="0" borderId="55" xfId="0" applyNumberFormat="1" applyFont="1" applyFill="1" applyBorder="1" applyAlignment="1" applyProtection="1">
      <alignment vertical="center"/>
      <protection locked="0"/>
    </xf>
    <xf numFmtId="4" fontId="39" fillId="0" borderId="92" xfId="0" applyNumberFormat="1" applyFont="1" applyFill="1" applyBorder="1" applyAlignment="1" applyProtection="1">
      <alignment horizontal="left" vertical="center"/>
      <protection locked="0"/>
    </xf>
    <xf numFmtId="4" fontId="39" fillId="0" borderId="55" xfId="0" applyNumberFormat="1" applyFont="1" applyFill="1" applyBorder="1" applyAlignment="1" applyProtection="1">
      <alignment horizontal="left" vertical="center"/>
      <protection locked="0"/>
    </xf>
    <xf numFmtId="4" fontId="35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1" xfId="0" applyNumberFormat="1" applyFont="1" applyFill="1" applyBorder="1" applyAlignment="1" applyProtection="1">
      <alignment vertical="center"/>
      <protection locked="0"/>
    </xf>
    <xf numFmtId="4" fontId="35" fillId="0" borderId="53" xfId="0" applyNumberFormat="1" applyFont="1" applyFill="1" applyBorder="1" applyAlignment="1" applyProtection="1">
      <alignment vertical="center"/>
      <protection locked="0"/>
    </xf>
    <xf numFmtId="4" fontId="39" fillId="0" borderId="92" xfId="0" applyNumberFormat="1" applyFont="1" applyFill="1" applyBorder="1" applyAlignment="1" applyProtection="1">
      <alignment vertical="center"/>
      <protection locked="0"/>
    </xf>
    <xf numFmtId="4" fontId="39" fillId="0" borderId="55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36" fillId="0" borderId="14" xfId="0" applyNumberFormat="1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6" fillId="0" borderId="0" xfId="0" applyNumberFormat="1" applyFont="1" applyFill="1" applyAlignment="1" applyProtection="1">
      <alignment horizontal="left" vertical="center" wrapText="1"/>
      <protection locked="0"/>
    </xf>
    <xf numFmtId="4" fontId="39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14" xfId="0" applyNumberFormat="1" applyFont="1" applyFill="1" applyBorder="1" applyAlignment="1">
      <alignment horizontal="left" vertical="center"/>
    </xf>
    <xf numFmtId="4" fontId="28" fillId="2" borderId="16" xfId="0" applyNumberFormat="1" applyFont="1" applyFill="1" applyBorder="1" applyAlignment="1">
      <alignment horizontal="left" vertical="center"/>
    </xf>
    <xf numFmtId="4" fontId="36" fillId="0" borderId="92" xfId="0" applyNumberFormat="1" applyFont="1" applyBorder="1" applyAlignment="1" applyProtection="1">
      <alignment horizontal="justify" vertical="center"/>
      <protection locked="0"/>
    </xf>
    <xf numFmtId="4" fontId="36" fillId="0" borderId="55" xfId="0" applyNumberFormat="1" applyFont="1" applyBorder="1" applyAlignment="1" applyProtection="1">
      <alignment horizontal="justify" vertical="center"/>
      <protection locked="0"/>
    </xf>
    <xf numFmtId="4" fontId="4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47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61" xfId="0" applyNumberFormat="1" applyFont="1" applyBorder="1" applyAlignment="1" applyProtection="1">
      <alignment horizontal="left" vertical="center" wrapText="1"/>
      <protection locked="0"/>
    </xf>
    <xf numFmtId="4" fontId="35" fillId="0" borderId="53" xfId="0" applyNumberFormat="1" applyFont="1" applyBorder="1" applyAlignment="1" applyProtection="1">
      <alignment horizontal="left" vertical="center" wrapText="1"/>
      <protection locked="0"/>
    </xf>
    <xf numFmtId="4" fontId="35" fillId="0" borderId="92" xfId="0" applyNumberFormat="1" applyFont="1" applyBorder="1" applyAlignment="1" applyProtection="1">
      <alignment horizontal="left" vertical="center" wrapText="1"/>
      <protection locked="0"/>
    </xf>
    <xf numFmtId="4" fontId="35" fillId="0" borderId="55" xfId="0" applyNumberFormat="1" applyFont="1" applyBorder="1" applyAlignment="1" applyProtection="1">
      <alignment horizontal="left" vertical="center" wrapText="1"/>
      <protection locked="0"/>
    </xf>
    <xf numFmtId="4" fontId="35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" fontId="35" fillId="0" borderId="97" xfId="0" applyNumberFormat="1" applyFont="1" applyBorder="1" applyAlignment="1" applyProtection="1">
      <alignment horizontal="left" vertical="center" wrapText="1"/>
      <protection locked="0"/>
    </xf>
    <xf numFmtId="4" fontId="35" fillId="0" borderId="59" xfId="0" applyNumberFormat="1" applyFont="1" applyBorder="1" applyAlignment="1" applyProtection="1">
      <alignment horizontal="left" vertical="center" wrapText="1"/>
      <protection locked="0"/>
    </xf>
    <xf numFmtId="4" fontId="33" fillId="2" borderId="14" xfId="0" applyNumberFormat="1" applyFont="1" applyFill="1" applyBorder="1" applyAlignment="1" applyProtection="1">
      <alignment horizontal="justify" vertical="center" wrapText="1"/>
      <protection locked="0"/>
    </xf>
    <xf numFmtId="4" fontId="33" fillId="2" borderId="16" xfId="0" applyNumberFormat="1" applyFont="1" applyFill="1" applyBorder="1" applyAlignment="1" applyProtection="1">
      <alignment horizontal="justify" vertical="center" wrapText="1"/>
      <protection locked="0"/>
    </xf>
    <xf numFmtId="4" fontId="26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48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92" xfId="0" applyNumberFormat="1" applyFont="1" applyBorder="1" applyAlignment="1" applyProtection="1">
      <alignment horizontal="left" vertical="center" wrapText="1"/>
      <protection locked="0"/>
    </xf>
    <xf numFmtId="4" fontId="32" fillId="0" borderId="55" xfId="0" applyNumberFormat="1" applyFont="1" applyBorder="1" applyAlignment="1" applyProtection="1">
      <alignment horizontal="left" vertical="center" wrapText="1"/>
      <protection locked="0"/>
    </xf>
    <xf numFmtId="4" fontId="35" fillId="0" borderId="14" xfId="0" applyNumberFormat="1" applyFont="1" applyBorder="1" applyAlignment="1">
      <alignment horizontal="center" vertical="center"/>
    </xf>
    <xf numFmtId="4" fontId="35" fillId="0" borderId="16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47" fillId="2" borderId="14" xfId="0" applyNumberFormat="1" applyFont="1" applyFill="1" applyBorder="1" applyAlignment="1">
      <alignment horizontal="center" vertical="center" wrapText="1"/>
    </xf>
    <xf numFmtId="4" fontId="47" fillId="2" borderId="16" xfId="0" applyNumberFormat="1" applyFont="1" applyFill="1" applyBorder="1" applyAlignment="1">
      <alignment horizontal="center" vertical="center" wrapText="1"/>
    </xf>
    <xf numFmtId="4" fontId="27" fillId="0" borderId="61" xfId="0" applyNumberFormat="1" applyFont="1" applyFill="1" applyBorder="1" applyAlignment="1">
      <alignment vertical="center" wrapText="1"/>
    </xf>
    <xf numFmtId="4" fontId="27" fillId="0" borderId="53" xfId="0" applyNumberFormat="1" applyFont="1" applyFill="1" applyBorder="1" applyAlignment="1">
      <alignment vertical="center" wrapText="1"/>
    </xf>
    <xf numFmtId="4" fontId="27" fillId="0" borderId="92" xfId="0" applyNumberFormat="1" applyFont="1" applyFill="1" applyBorder="1" applyAlignment="1">
      <alignment vertical="center" wrapText="1"/>
    </xf>
    <xf numFmtId="4" fontId="27" fillId="0" borderId="55" xfId="0" applyNumberFormat="1" applyFont="1" applyFill="1" applyBorder="1" applyAlignment="1">
      <alignment vertical="center" wrapText="1"/>
    </xf>
    <xf numFmtId="4" fontId="35" fillId="0" borderId="14" xfId="0" applyNumberFormat="1" applyFont="1" applyFill="1" applyBorder="1" applyAlignment="1">
      <alignment horizontal="center" vertical="center"/>
    </xf>
    <xf numFmtId="4" fontId="35" fillId="0" borderId="16" xfId="0" applyNumberFormat="1" applyFont="1" applyFill="1" applyBorder="1" applyAlignment="1">
      <alignment horizontal="center" vertical="center"/>
    </xf>
    <xf numFmtId="4" fontId="36" fillId="0" borderId="14" xfId="0" applyNumberFormat="1" applyFont="1" applyBorder="1" applyAlignment="1">
      <alignment horizontal="right" vertical="center"/>
    </xf>
    <xf numFmtId="4" fontId="36" fillId="0" borderId="16" xfId="0" applyNumberFormat="1" applyFont="1" applyBorder="1" applyAlignment="1">
      <alignment horizontal="right" vertical="center"/>
    </xf>
    <xf numFmtId="4" fontId="36" fillId="0" borderId="91" xfId="0" applyNumberFormat="1" applyFont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4" fontId="50" fillId="4" borderId="14" xfId="0" applyNumberFormat="1" applyFont="1" applyFill="1" applyBorder="1" applyAlignment="1" applyProtection="1">
      <alignment horizontal="center" vertical="center"/>
      <protection locked="0"/>
    </xf>
    <xf numFmtId="4" fontId="50" fillId="4" borderId="15" xfId="0" applyNumberFormat="1" applyFont="1" applyFill="1" applyBorder="1" applyAlignment="1" applyProtection="1">
      <alignment horizontal="center" vertical="center"/>
      <protection locked="0"/>
    </xf>
    <xf numFmtId="4" fontId="50" fillId="4" borderId="16" xfId="0" applyNumberFormat="1" applyFont="1" applyFill="1" applyBorder="1" applyAlignment="1" applyProtection="1">
      <alignment horizontal="center" vertical="center"/>
      <protection locked="0"/>
    </xf>
    <xf numFmtId="4" fontId="51" fillId="0" borderId="14" xfId="0" applyNumberFormat="1" applyFont="1" applyFill="1" applyBorder="1" applyAlignment="1" applyProtection="1">
      <alignment vertical="center" wrapText="1"/>
      <protection locked="0"/>
    </xf>
    <xf numFmtId="4" fontId="51" fillId="0" borderId="15" xfId="0" applyNumberFormat="1" applyFont="1" applyFill="1" applyBorder="1" applyAlignment="1" applyProtection="1">
      <alignment vertical="center" wrapText="1"/>
      <protection locked="0"/>
    </xf>
    <xf numFmtId="4" fontId="51" fillId="0" borderId="16" xfId="0" applyNumberFormat="1" applyFont="1" applyFill="1" applyBorder="1" applyAlignment="1" applyProtection="1">
      <alignment vertical="center" wrapText="1"/>
      <protection locked="0"/>
    </xf>
    <xf numFmtId="4" fontId="32" fillId="0" borderId="61" xfId="0" applyNumberFormat="1" applyFont="1" applyFill="1" applyBorder="1" applyAlignment="1" applyProtection="1">
      <alignment vertical="center"/>
      <protection locked="0"/>
    </xf>
    <xf numFmtId="4" fontId="32" fillId="0" borderId="62" xfId="0" applyNumberFormat="1" applyFont="1" applyFill="1" applyBorder="1" applyAlignment="1" applyProtection="1">
      <alignment vertical="center"/>
      <protection locked="0"/>
    </xf>
    <xf numFmtId="4" fontId="32" fillId="0" borderId="53" xfId="0" applyNumberFormat="1" applyFont="1" applyFill="1" applyBorder="1" applyAlignment="1" applyProtection="1">
      <alignment vertical="center"/>
      <protection locked="0"/>
    </xf>
    <xf numFmtId="4" fontId="27" fillId="0" borderId="102" xfId="0" applyNumberFormat="1" applyFont="1" applyFill="1" applyBorder="1" applyAlignment="1">
      <alignment vertical="center" wrapText="1"/>
    </xf>
    <xf numFmtId="4" fontId="27" fillId="0" borderId="86" xfId="0" applyNumberFormat="1" applyFont="1" applyFill="1" applyBorder="1" applyAlignment="1">
      <alignment vertical="center" wrapText="1"/>
    </xf>
    <xf numFmtId="4" fontId="49" fillId="0" borderId="93" xfId="0" applyNumberFormat="1" applyFont="1" applyFill="1" applyBorder="1" applyAlignment="1">
      <alignment vertical="center" wrapText="1"/>
    </xf>
    <xf numFmtId="4" fontId="49" fillId="0" borderId="66" xfId="0" applyNumberFormat="1" applyFont="1" applyFill="1" applyBorder="1" applyAlignment="1">
      <alignment vertical="center" wrapText="1"/>
    </xf>
    <xf numFmtId="4" fontId="49" fillId="0" borderId="97" xfId="0" applyNumberFormat="1" applyFont="1" applyFill="1" applyBorder="1" applyAlignment="1">
      <alignment vertical="center" wrapText="1"/>
    </xf>
    <xf numFmtId="4" fontId="49" fillId="0" borderId="59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4" fontId="35" fillId="4" borderId="91" xfId="0" applyNumberFormat="1" applyFont="1" applyFill="1" applyBorder="1" applyAlignment="1">
      <alignment horizontal="center" vertical="center"/>
    </xf>
    <xf numFmtId="4" fontId="35" fillId="4" borderId="13" xfId="0" applyNumberFormat="1" applyFont="1" applyFill="1" applyBorder="1" applyAlignment="1">
      <alignment horizontal="center" vertical="center"/>
    </xf>
    <xf numFmtId="4" fontId="35" fillId="4" borderId="14" xfId="0" applyNumberFormat="1" applyFont="1" applyFill="1" applyBorder="1" applyAlignment="1">
      <alignment horizontal="center" vertical="center"/>
    </xf>
    <xf numFmtId="4" fontId="35" fillId="4" borderId="16" xfId="0" applyNumberFormat="1" applyFont="1" applyFill="1" applyBorder="1" applyAlignment="1">
      <alignment horizontal="center" vertical="center"/>
    </xf>
    <xf numFmtId="4" fontId="32" fillId="0" borderId="97" xfId="0" applyNumberFormat="1" applyFont="1" applyFill="1" applyBorder="1" applyAlignment="1" applyProtection="1">
      <alignment vertical="center" wrapText="1"/>
      <protection locked="0"/>
    </xf>
    <xf numFmtId="4" fontId="32" fillId="0" borderId="103" xfId="0" applyNumberFormat="1" applyFont="1" applyFill="1" applyBorder="1" applyAlignment="1" applyProtection="1">
      <alignment vertical="center" wrapText="1"/>
      <protection locked="0"/>
    </xf>
    <xf numFmtId="4" fontId="32" fillId="0" borderId="59" xfId="0" applyNumberFormat="1" applyFont="1" applyFill="1" applyBorder="1" applyAlignment="1" applyProtection="1">
      <alignment vertical="center" wrapText="1"/>
      <protection locked="0"/>
    </xf>
    <xf numFmtId="4" fontId="51" fillId="0" borderId="14" xfId="0" applyNumberFormat="1" applyFont="1" applyBorder="1" applyAlignment="1" applyProtection="1">
      <alignment horizontal="left" vertical="center" wrapText="1"/>
      <protection locked="0"/>
    </xf>
    <xf numFmtId="4" fontId="51" fillId="0" borderId="15" xfId="0" applyNumberFormat="1" applyFont="1" applyBorder="1" applyAlignment="1" applyProtection="1">
      <alignment horizontal="left" vertical="center" wrapText="1"/>
      <protection locked="0"/>
    </xf>
    <xf numFmtId="4" fontId="51" fillId="0" borderId="16" xfId="0" applyNumberFormat="1" applyFont="1" applyBorder="1" applyAlignment="1" applyProtection="1">
      <alignment horizontal="left" vertical="center" wrapText="1"/>
      <protection locked="0"/>
    </xf>
    <xf numFmtId="4" fontId="51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92" xfId="0" applyNumberFormat="1" applyFont="1" applyFill="1" applyBorder="1" applyAlignment="1" applyProtection="1">
      <alignment vertical="center"/>
      <protection locked="0"/>
    </xf>
    <xf numFmtId="4" fontId="32" fillId="0" borderId="81" xfId="0" applyNumberFormat="1" applyFont="1" applyFill="1" applyBorder="1" applyAlignment="1" applyProtection="1">
      <alignment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49" fillId="0" borderId="92" xfId="0" applyNumberFormat="1" applyFont="1" applyFill="1" applyBorder="1" applyAlignment="1" applyProtection="1">
      <alignment vertical="center"/>
      <protection locked="0"/>
    </xf>
    <xf numFmtId="4" fontId="49" fillId="0" borderId="81" xfId="0" applyNumberFormat="1" applyFont="1" applyFill="1" applyBorder="1" applyAlignment="1" applyProtection="1">
      <alignment vertical="center"/>
      <protection locked="0"/>
    </xf>
    <xf numFmtId="4" fontId="49" fillId="0" borderId="55" xfId="0" applyNumberFormat="1" applyFont="1" applyFill="1" applyBorder="1" applyAlignment="1" applyProtection="1">
      <alignment vertical="center"/>
      <protection locked="0"/>
    </xf>
    <xf numFmtId="4" fontId="32" fillId="0" borderId="92" xfId="0" applyNumberFormat="1" applyFont="1" applyFill="1" applyBorder="1" applyAlignment="1" applyProtection="1">
      <alignment vertical="center" wrapText="1"/>
      <protection locked="0"/>
    </xf>
    <xf numFmtId="4" fontId="32" fillId="0" borderId="81" xfId="0" applyNumberFormat="1" applyFont="1" applyFill="1" applyBorder="1" applyAlignment="1" applyProtection="1">
      <alignment vertical="center" wrapText="1"/>
      <protection locked="0"/>
    </xf>
    <xf numFmtId="4" fontId="32" fillId="0" borderId="55" xfId="0" applyNumberFormat="1" applyFont="1" applyFill="1" applyBorder="1" applyAlignment="1" applyProtection="1">
      <alignment vertical="center" wrapText="1"/>
      <protection locked="0"/>
    </xf>
    <xf numFmtId="4" fontId="48" fillId="0" borderId="92" xfId="0" applyNumberFormat="1" applyFont="1" applyFill="1" applyBorder="1" applyAlignment="1" applyProtection="1">
      <alignment horizontal="left" vertical="center" indent="1"/>
      <protection locked="0"/>
    </xf>
    <xf numFmtId="4" fontId="48" fillId="0" borderId="81" xfId="0" applyNumberFormat="1" applyFont="1" applyFill="1" applyBorder="1" applyAlignment="1" applyProtection="1">
      <alignment horizontal="left" vertical="center" indent="1"/>
      <protection locked="0"/>
    </xf>
    <xf numFmtId="4" fontId="48" fillId="0" borderId="55" xfId="0" applyNumberFormat="1" applyFont="1" applyFill="1" applyBorder="1" applyAlignment="1" applyProtection="1">
      <alignment horizontal="left" vertical="center" indent="1"/>
      <protection locked="0"/>
    </xf>
    <xf numFmtId="4" fontId="33" fillId="4" borderId="17" xfId="0" applyNumberFormat="1" applyFont="1" applyFill="1" applyBorder="1" applyAlignment="1" applyProtection="1">
      <alignment horizontal="center" vertical="center"/>
      <protection locked="0"/>
    </xf>
    <xf numFmtId="4" fontId="33" fillId="4" borderId="90" xfId="0" applyNumberFormat="1" applyFont="1" applyFill="1" applyBorder="1" applyAlignment="1" applyProtection="1">
      <alignment horizontal="center" vertical="center"/>
      <protection locked="0"/>
    </xf>
    <xf numFmtId="4" fontId="47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7" fillId="2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4" fillId="4" borderId="9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36" fillId="0" borderId="61" xfId="0" applyNumberFormat="1" applyFont="1" applyBorder="1" applyAlignment="1" applyProtection="1">
      <alignment horizontal="left" vertical="center"/>
      <protection locked="0"/>
    </xf>
    <xf numFmtId="4" fontId="36" fillId="0" borderId="53" xfId="0" applyNumberFormat="1" applyFont="1" applyBorder="1" applyAlignment="1" applyProtection="1">
      <alignment horizontal="left" vertical="center"/>
      <protection locked="0"/>
    </xf>
    <xf numFmtId="4" fontId="48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81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103" xfId="0" applyNumberFormat="1" applyFont="1" applyFill="1" applyBorder="1" applyAlignment="1" applyProtection="1">
      <alignment horizontal="left" vertical="center" wrapText="1" indent="1"/>
      <protection locked="0"/>
    </xf>
    <xf numFmtId="4" fontId="48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50" fillId="4" borderId="14" xfId="0" applyNumberFormat="1" applyFont="1" applyFill="1" applyBorder="1" applyAlignment="1" applyProtection="1">
      <alignment vertical="center"/>
      <protection locked="0"/>
    </xf>
    <xf numFmtId="4" fontId="50" fillId="4" borderId="15" xfId="0" applyNumberFormat="1" applyFont="1" applyFill="1" applyBorder="1" applyAlignment="1" applyProtection="1">
      <alignment vertical="center"/>
      <protection locked="0"/>
    </xf>
    <xf numFmtId="4" fontId="50" fillId="4" borderId="16" xfId="0" applyNumberFormat="1" applyFont="1" applyFill="1" applyBorder="1" applyAlignment="1" applyProtection="1">
      <alignment vertical="center"/>
      <protection locked="0"/>
    </xf>
    <xf numFmtId="4" fontId="36" fillId="0" borderId="92" xfId="0" applyNumberFormat="1" applyFont="1" applyBorder="1" applyAlignment="1" applyProtection="1">
      <alignment horizontal="left" vertical="center" wrapText="1"/>
      <protection locked="0"/>
    </xf>
    <xf numFmtId="4" fontId="36" fillId="0" borderId="55" xfId="0" applyNumberFormat="1" applyFont="1" applyBorder="1" applyAlignment="1" applyProtection="1">
      <alignment horizontal="left" vertical="center" wrapText="1"/>
      <protection locked="0"/>
    </xf>
    <xf numFmtId="4" fontId="36" fillId="0" borderId="97" xfId="0" applyNumberFormat="1" applyFont="1" applyFill="1" applyBorder="1" applyAlignment="1" applyProtection="1">
      <alignment horizontal="left" vertical="center"/>
      <protection locked="0"/>
    </xf>
    <xf numFmtId="4" fontId="36" fillId="0" borderId="59" xfId="0" applyNumberFormat="1" applyFont="1" applyFill="1" applyBorder="1" applyAlignment="1" applyProtection="1">
      <alignment horizontal="left" vertical="center"/>
      <protection locked="0"/>
    </xf>
    <xf numFmtId="4" fontId="33" fillId="2" borderId="14" xfId="0" applyNumberFormat="1" applyFont="1" applyFill="1" applyBorder="1" applyAlignment="1" applyProtection="1">
      <alignment horizontal="left" vertical="center"/>
      <protection locked="0"/>
    </xf>
    <xf numFmtId="4" fontId="33" fillId="2" borderId="16" xfId="0" applyNumberFormat="1" applyFont="1" applyFill="1" applyBorder="1" applyAlignment="1" applyProtection="1">
      <alignment horizontal="left" vertical="center"/>
      <protection locked="0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4" fontId="46" fillId="0" borderId="61" xfId="0" applyNumberFormat="1" applyFont="1" applyFill="1" applyBorder="1" applyAlignment="1" applyProtection="1">
      <alignment vertical="center"/>
      <protection locked="0"/>
    </xf>
    <xf numFmtId="4" fontId="46" fillId="0" borderId="62" xfId="0" applyNumberFormat="1" applyFont="1" applyFill="1" applyBorder="1" applyAlignment="1" applyProtection="1">
      <alignment vertical="center"/>
      <protection locked="0"/>
    </xf>
    <xf numFmtId="4" fontId="46" fillId="0" borderId="53" xfId="0" applyNumberFormat="1" applyFont="1" applyFill="1" applyBorder="1" applyAlignment="1" applyProtection="1">
      <alignment vertical="center"/>
      <protection locked="0"/>
    </xf>
    <xf numFmtId="4" fontId="46" fillId="0" borderId="92" xfId="0" applyNumberFormat="1" applyFont="1" applyFill="1" applyBorder="1" applyAlignment="1" applyProtection="1">
      <alignment vertical="center"/>
      <protection locked="0"/>
    </xf>
    <xf numFmtId="4" fontId="46" fillId="0" borderId="81" xfId="0" applyNumberFormat="1" applyFont="1" applyFill="1" applyBorder="1" applyAlignment="1" applyProtection="1">
      <alignment vertical="center"/>
      <protection locked="0"/>
    </xf>
    <xf numFmtId="4" fontId="46" fillId="0" borderId="55" xfId="0" applyNumberFormat="1" applyFont="1" applyFill="1" applyBorder="1" applyAlignment="1" applyProtection="1">
      <alignment vertical="center"/>
      <protection locked="0"/>
    </xf>
    <xf numFmtId="4" fontId="28" fillId="0" borderId="15" xfId="0" applyNumberFormat="1" applyFont="1" applyFill="1" applyBorder="1" applyAlignment="1" applyProtection="1">
      <alignment vertical="center" wrapText="1"/>
      <protection locked="0"/>
    </xf>
    <xf numFmtId="4" fontId="28" fillId="0" borderId="16" xfId="0" applyNumberFormat="1" applyFont="1" applyFill="1" applyBorder="1" applyAlignment="1" applyProtection="1">
      <alignment vertical="center" wrapText="1"/>
      <protection locked="0"/>
    </xf>
    <xf numFmtId="4" fontId="46" fillId="0" borderId="61" xfId="0" applyNumberFormat="1" applyFont="1" applyFill="1" applyBorder="1" applyAlignment="1" applyProtection="1">
      <alignment vertical="center" wrapText="1"/>
      <protection locked="0"/>
    </xf>
    <xf numFmtId="4" fontId="46" fillId="0" borderId="62" xfId="0" applyNumberFormat="1" applyFont="1" applyFill="1" applyBorder="1" applyAlignment="1" applyProtection="1">
      <alignment vertical="center" wrapText="1"/>
      <protection locked="0"/>
    </xf>
    <xf numFmtId="4" fontId="46" fillId="0" borderId="53" xfId="0" applyNumberFormat="1" applyFont="1" applyFill="1" applyBorder="1" applyAlignment="1" applyProtection="1">
      <alignment vertical="center" wrapText="1"/>
      <protection locked="0"/>
    </xf>
    <xf numFmtId="4" fontId="46" fillId="0" borderId="92" xfId="0" applyNumberFormat="1" applyFont="1" applyFill="1" applyBorder="1" applyAlignment="1" applyProtection="1">
      <alignment vertical="center" wrapText="1"/>
      <protection locked="0"/>
    </xf>
    <xf numFmtId="4" fontId="46" fillId="0" borderId="81" xfId="0" applyNumberFormat="1" applyFont="1" applyFill="1" applyBorder="1" applyAlignment="1" applyProtection="1">
      <alignment vertical="center" wrapText="1"/>
      <protection locked="0"/>
    </xf>
    <xf numFmtId="4" fontId="46" fillId="0" borderId="55" xfId="0" applyNumberFormat="1" applyFont="1" applyFill="1" applyBorder="1" applyAlignment="1" applyProtection="1">
      <alignment vertical="center" wrapText="1"/>
      <protection locked="0"/>
    </xf>
    <xf numFmtId="4" fontId="46" fillId="0" borderId="97" xfId="0" applyNumberFormat="1" applyFont="1" applyFill="1" applyBorder="1" applyAlignment="1" applyProtection="1">
      <alignment vertical="center" wrapText="1"/>
      <protection locked="0"/>
    </xf>
    <xf numFmtId="4" fontId="46" fillId="0" borderId="103" xfId="0" applyNumberFormat="1" applyFont="1" applyFill="1" applyBorder="1" applyAlignment="1" applyProtection="1">
      <alignment vertical="center" wrapText="1"/>
      <protection locked="0"/>
    </xf>
    <xf numFmtId="4" fontId="46" fillId="0" borderId="59" xfId="0" applyNumberFormat="1" applyFont="1" applyFill="1" applyBorder="1" applyAlignment="1" applyProtection="1">
      <alignment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/>
      <protection locked="0"/>
    </xf>
    <xf numFmtId="4" fontId="28" fillId="0" borderId="15" xfId="0" applyNumberFormat="1" applyFont="1" applyFill="1" applyBorder="1" applyAlignment="1" applyProtection="1">
      <alignment vertical="center"/>
      <protection locked="0"/>
    </xf>
    <xf numFmtId="4" fontId="28" fillId="0" borderId="16" xfId="0" applyNumberFormat="1" applyFont="1" applyFill="1" applyBorder="1" applyAlignment="1" applyProtection="1">
      <alignment vertical="center"/>
      <protection locked="0"/>
    </xf>
    <xf numFmtId="4" fontId="28" fillId="0" borderId="91" xfId="0" applyNumberFormat="1" applyFont="1" applyFill="1" applyBorder="1" applyAlignment="1" applyProtection="1">
      <alignment vertical="center"/>
      <protection locked="0"/>
    </xf>
    <xf numFmtId="4" fontId="28" fillId="0" borderId="12" xfId="0" applyNumberFormat="1" applyFont="1" applyFill="1" applyBorder="1" applyAlignment="1" applyProtection="1">
      <alignment vertical="center"/>
      <protection locked="0"/>
    </xf>
    <xf numFmtId="4" fontId="28" fillId="0" borderId="13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Border="1" applyAlignment="1" applyProtection="1">
      <alignment horizontal="left" vertical="center" wrapText="1"/>
      <protection locked="0"/>
    </xf>
    <xf numFmtId="4" fontId="28" fillId="0" borderId="15" xfId="0" applyNumberFormat="1" applyFont="1" applyBorder="1" applyAlignment="1" applyProtection="1">
      <alignment horizontal="left" vertical="center" wrapText="1"/>
      <protection locked="0"/>
    </xf>
    <xf numFmtId="4" fontId="28" fillId="0" borderId="16" xfId="0" applyNumberFormat="1" applyFont="1" applyBorder="1" applyAlignment="1" applyProtection="1">
      <alignment horizontal="left" vertical="center" wrapText="1"/>
      <protection locked="0"/>
    </xf>
    <xf numFmtId="4" fontId="35" fillId="0" borderId="61" xfId="0" applyNumberFormat="1" applyFont="1" applyFill="1" applyBorder="1" applyAlignment="1" applyProtection="1">
      <alignment vertical="center" wrapText="1"/>
      <protection locked="0"/>
    </xf>
    <xf numFmtId="4" fontId="35" fillId="0" borderId="62" xfId="0" applyNumberFormat="1" applyFont="1" applyFill="1" applyBorder="1" applyAlignment="1" applyProtection="1">
      <alignment vertical="center" wrapText="1"/>
      <protection locked="0"/>
    </xf>
    <xf numFmtId="4" fontId="35" fillId="0" borderId="53" xfId="0" applyNumberFormat="1" applyFont="1" applyFill="1" applyBorder="1" applyAlignment="1" applyProtection="1">
      <alignment vertical="center" wrapText="1"/>
      <protection locked="0"/>
    </xf>
    <xf numFmtId="4" fontId="35" fillId="0" borderId="81" xfId="0" applyNumberFormat="1" applyFont="1" applyFill="1" applyBorder="1" applyAlignment="1" applyProtection="1">
      <alignment vertical="center" wrapText="1"/>
      <protection locked="0"/>
    </xf>
    <xf numFmtId="4" fontId="35" fillId="0" borderId="55" xfId="0" applyNumberFormat="1" applyFont="1" applyFill="1" applyBorder="1" applyAlignment="1" applyProtection="1">
      <alignment vertical="center" wrapText="1"/>
      <protection locked="0"/>
    </xf>
    <xf numFmtId="4" fontId="39" fillId="0" borderId="81" xfId="0" applyNumberFormat="1" applyFont="1" applyFill="1" applyBorder="1" applyAlignment="1" applyProtection="1">
      <alignment vertical="center" wrapText="1"/>
      <protection locked="0"/>
    </xf>
    <xf numFmtId="4" fontId="28" fillId="4" borderId="14" xfId="0" applyNumberFormat="1" applyFont="1" applyFill="1" applyBorder="1" applyAlignment="1" applyProtection="1">
      <alignment horizontal="left" vertical="center"/>
      <protection locked="0"/>
    </xf>
    <xf numFmtId="4" fontId="28" fillId="4" borderId="15" xfId="0" applyNumberFormat="1" applyFont="1" applyFill="1" applyBorder="1" applyAlignment="1" applyProtection="1">
      <alignment horizontal="left" vertical="center"/>
      <protection locked="0"/>
    </xf>
    <xf numFmtId="4" fontId="28" fillId="4" borderId="16" xfId="0" applyNumberFormat="1" applyFont="1" applyFill="1" applyBorder="1" applyAlignment="1" applyProtection="1">
      <alignment horizontal="left" vertical="center"/>
      <protection locked="0"/>
    </xf>
    <xf numFmtId="4" fontId="39" fillId="0" borderId="92" xfId="0" applyNumberFormat="1" applyFont="1" applyFill="1" applyBorder="1" applyAlignment="1">
      <alignment vertical="center" wrapText="1"/>
    </xf>
    <xf numFmtId="4" fontId="39" fillId="0" borderId="81" xfId="0" applyNumberFormat="1" applyFont="1" applyFill="1" applyBorder="1" applyAlignment="1">
      <alignment vertical="center" wrapText="1"/>
    </xf>
    <xf numFmtId="4" fontId="39" fillId="0" borderId="55" xfId="0" applyNumberFormat="1" applyFont="1" applyFill="1" applyBorder="1" applyAlignment="1">
      <alignment vertical="center" wrapText="1"/>
    </xf>
    <xf numFmtId="4" fontId="39" fillId="0" borderId="97" xfId="0" applyNumberFormat="1" applyFont="1" applyFill="1" applyBorder="1" applyAlignment="1" applyProtection="1">
      <alignment vertical="center" wrapText="1"/>
      <protection locked="0"/>
    </xf>
    <xf numFmtId="4" fontId="39" fillId="0" borderId="103" xfId="0" applyNumberFormat="1" applyFont="1" applyFill="1" applyBorder="1" applyAlignment="1" applyProtection="1">
      <alignment vertical="center" wrapText="1"/>
      <protection locked="0"/>
    </xf>
    <xf numFmtId="4" fontId="39" fillId="0" borderId="59" xfId="0" applyNumberFormat="1" applyFont="1" applyFill="1" applyBorder="1" applyAlignment="1" applyProtection="1">
      <alignment vertical="center" wrapText="1"/>
      <protection locked="0"/>
    </xf>
    <xf numFmtId="4" fontId="35" fillId="6" borderId="14" xfId="0" applyNumberFormat="1" applyFont="1" applyFill="1" applyBorder="1" applyAlignment="1" applyProtection="1">
      <alignment horizontal="left" vertical="center"/>
      <protection locked="0"/>
    </xf>
    <xf numFmtId="4" fontId="35" fillId="6" borderId="15" xfId="0" applyNumberFormat="1" applyFont="1" applyFill="1" applyBorder="1" applyAlignment="1" applyProtection="1">
      <alignment horizontal="left" vertical="center"/>
      <protection locked="0"/>
    </xf>
    <xf numFmtId="4" fontId="35" fillId="6" borderId="16" xfId="0" applyNumberFormat="1" applyFont="1" applyFill="1" applyBorder="1" applyAlignment="1" applyProtection="1">
      <alignment horizontal="left" vertical="center"/>
      <protection locked="0"/>
    </xf>
    <xf numFmtId="4" fontId="47" fillId="4" borderId="14" xfId="0" applyNumberFormat="1" applyFont="1" applyFill="1" applyBorder="1" applyAlignment="1" applyProtection="1">
      <alignment horizontal="center" vertical="center"/>
      <protection locked="0"/>
    </xf>
    <xf numFmtId="4" fontId="47" fillId="4" borderId="15" xfId="0" applyNumberFormat="1" applyFont="1" applyFill="1" applyBorder="1" applyAlignment="1" applyProtection="1">
      <alignment horizontal="center" vertical="center"/>
      <protection locked="0"/>
    </xf>
    <xf numFmtId="4" fontId="47" fillId="4" borderId="16" xfId="0" applyNumberFormat="1" applyFont="1" applyFill="1" applyBorder="1" applyAlignment="1" applyProtection="1">
      <alignment horizontal="center" vertical="center"/>
      <protection locked="0"/>
    </xf>
    <xf numFmtId="4" fontId="28" fillId="0" borderId="91" xfId="0" applyNumberFormat="1" applyFont="1" applyFill="1" applyBorder="1" applyAlignment="1" applyProtection="1">
      <alignment vertical="center" wrapText="1"/>
      <protection locked="0"/>
    </xf>
    <xf numFmtId="4" fontId="28" fillId="0" borderId="12" xfId="0" applyNumberFormat="1" applyFont="1" applyFill="1" applyBorder="1" applyAlignment="1" applyProtection="1">
      <alignment vertical="center" wrapText="1"/>
      <protection locked="0"/>
    </xf>
    <xf numFmtId="4" fontId="28" fillId="0" borderId="13" xfId="0" applyNumberFormat="1" applyFont="1" applyFill="1" applyBorder="1" applyAlignment="1" applyProtection="1">
      <alignment vertical="center" wrapText="1"/>
      <protection locked="0"/>
    </xf>
    <xf numFmtId="4" fontId="35" fillId="0" borderId="81" xfId="0" applyNumberFormat="1" applyFont="1" applyFill="1" applyBorder="1" applyAlignment="1" applyProtection="1">
      <alignment vertical="center"/>
      <protection locked="0"/>
    </xf>
    <xf numFmtId="4" fontId="52" fillId="0" borderId="61" xfId="0" applyNumberFormat="1" applyFont="1" applyFill="1" applyBorder="1" applyAlignment="1" applyProtection="1">
      <alignment vertical="center"/>
      <protection locked="0"/>
    </xf>
    <xf numFmtId="4" fontId="52" fillId="0" borderId="62" xfId="0" applyNumberFormat="1" applyFont="1" applyFill="1" applyBorder="1" applyAlignment="1" applyProtection="1">
      <alignment vertical="center"/>
      <protection locked="0"/>
    </xf>
    <xf numFmtId="4" fontId="52" fillId="0" borderId="53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/>
      <protection locked="0"/>
    </xf>
    <xf numFmtId="4" fontId="52" fillId="0" borderId="81" xfId="0" applyNumberFormat="1" applyFont="1" applyFill="1" applyBorder="1" applyAlignment="1" applyProtection="1">
      <alignment vertical="center"/>
      <protection locked="0"/>
    </xf>
    <xf numFmtId="4" fontId="52" fillId="0" borderId="55" xfId="0" applyNumberFormat="1" applyFont="1" applyFill="1" applyBorder="1" applyAlignment="1" applyProtection="1">
      <alignment vertical="center"/>
      <protection locked="0"/>
    </xf>
    <xf numFmtId="4" fontId="52" fillId="0" borderId="92" xfId="0" applyNumberFormat="1" applyFont="1" applyFill="1" applyBorder="1" applyAlignment="1" applyProtection="1">
      <alignment vertical="center" wrapText="1"/>
      <protection locked="0"/>
    </xf>
    <xf numFmtId="4" fontId="52" fillId="0" borderId="81" xfId="0" applyNumberFormat="1" applyFont="1" applyFill="1" applyBorder="1" applyAlignment="1" applyProtection="1">
      <alignment vertical="center" wrapText="1"/>
      <protection locked="0"/>
    </xf>
    <xf numFmtId="4" fontId="52" fillId="0" borderId="55" xfId="0" applyNumberFormat="1" applyFont="1" applyFill="1" applyBorder="1" applyAlignment="1" applyProtection="1">
      <alignment vertical="center" wrapText="1"/>
      <protection locked="0"/>
    </xf>
    <xf numFmtId="4" fontId="48" fillId="0" borderId="97" xfId="0" applyNumberFormat="1" applyFont="1" applyFill="1" applyBorder="1" applyAlignment="1" applyProtection="1">
      <alignment vertical="center"/>
      <protection locked="0"/>
    </xf>
    <xf numFmtId="4" fontId="48" fillId="0" borderId="103" xfId="0" applyNumberFormat="1" applyFont="1" applyFill="1" applyBorder="1" applyAlignment="1" applyProtection="1">
      <alignment vertical="center"/>
      <protection locked="0"/>
    </xf>
    <xf numFmtId="4" fontId="48" fillId="0" borderId="59" xfId="0" applyNumberFormat="1" applyFont="1" applyFill="1" applyBorder="1" applyAlignment="1" applyProtection="1">
      <alignment vertical="center"/>
      <protection locked="0"/>
    </xf>
    <xf numFmtId="4" fontId="27" fillId="0" borderId="61" xfId="0" applyNumberFormat="1" applyFont="1" applyFill="1" applyBorder="1" applyAlignment="1" applyProtection="1">
      <alignment vertical="center"/>
      <protection locked="0"/>
    </xf>
    <xf numFmtId="4" fontId="27" fillId="0" borderId="62" xfId="0" applyNumberFormat="1" applyFont="1" applyFill="1" applyBorder="1" applyAlignment="1" applyProtection="1">
      <alignment vertical="center"/>
      <protection locked="0"/>
    </xf>
    <xf numFmtId="4" fontId="27" fillId="0" borderId="53" xfId="0" applyNumberFormat="1" applyFont="1" applyFill="1" applyBorder="1" applyAlignment="1" applyProtection="1">
      <alignment vertical="center"/>
      <protection locked="0"/>
    </xf>
    <xf numFmtId="4" fontId="27" fillId="0" borderId="60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7" fillId="0" borderId="51" xfId="0" applyNumberFormat="1" applyFont="1" applyFill="1" applyBorder="1" applyAlignment="1" applyProtection="1">
      <alignment vertical="center"/>
      <protection locked="0"/>
    </xf>
    <xf numFmtId="4" fontId="51" fillId="0" borderId="14" xfId="0" applyNumberFormat="1" applyFont="1" applyFill="1" applyBorder="1" applyAlignment="1" applyProtection="1">
      <alignment vertical="center"/>
      <protection locked="0"/>
    </xf>
    <xf numFmtId="4" fontId="51" fillId="0" borderId="15" xfId="0" applyNumberFormat="1" applyFont="1" applyFill="1" applyBorder="1" applyAlignment="1" applyProtection="1">
      <alignment vertical="center"/>
      <protection locked="0"/>
    </xf>
    <xf numFmtId="4" fontId="51" fillId="0" borderId="16" xfId="0" applyNumberFormat="1" applyFont="1" applyFill="1" applyBorder="1" applyAlignment="1" applyProtection="1">
      <alignment vertical="center"/>
      <protection locked="0"/>
    </xf>
    <xf numFmtId="4" fontId="52" fillId="0" borderId="61" xfId="0" applyNumberFormat="1" applyFont="1" applyFill="1" applyBorder="1" applyAlignment="1" applyProtection="1">
      <alignment vertical="center" wrapText="1"/>
      <protection locked="0"/>
    </xf>
    <xf numFmtId="4" fontId="52" fillId="0" borderId="62" xfId="0" applyNumberFormat="1" applyFont="1" applyFill="1" applyBorder="1" applyAlignment="1" applyProtection="1">
      <alignment vertical="center" wrapText="1"/>
      <protection locked="0"/>
    </xf>
    <xf numFmtId="4" fontId="52" fillId="0" borderId="53" xfId="0" applyNumberFormat="1" applyFont="1" applyFill="1" applyBorder="1" applyAlignment="1" applyProtection="1">
      <alignment vertical="center" wrapText="1"/>
      <protection locked="0"/>
    </xf>
    <xf numFmtId="4" fontId="52" fillId="0" borderId="60" xfId="0" applyNumberFormat="1" applyFont="1" applyFill="1" applyBorder="1" applyAlignment="1" applyProtection="1">
      <alignment vertical="center" wrapText="1"/>
      <protection locked="0"/>
    </xf>
    <xf numFmtId="4" fontId="52" fillId="0" borderId="0" xfId="0" applyNumberFormat="1" applyFont="1" applyFill="1" applyBorder="1" applyAlignment="1" applyProtection="1">
      <alignment vertical="center" wrapText="1"/>
      <protection locked="0"/>
    </xf>
    <xf numFmtId="4" fontId="52" fillId="0" borderId="51" xfId="0" applyNumberFormat="1" applyFont="1" applyFill="1" applyBorder="1" applyAlignment="1" applyProtection="1">
      <alignment vertical="center" wrapText="1"/>
      <protection locked="0"/>
    </xf>
    <xf numFmtId="4" fontId="33" fillId="2" borderId="15" xfId="0" applyNumberFormat="1" applyFont="1" applyFill="1" applyBorder="1" applyAlignment="1" applyProtection="1">
      <alignment horizontal="left" vertical="center"/>
      <protection locked="0"/>
    </xf>
    <xf numFmtId="4" fontId="46" fillId="0" borderId="60" xfId="0" applyNumberFormat="1" applyFont="1" applyFill="1" applyBorder="1" applyAlignment="1" applyProtection="1">
      <alignment vertical="center"/>
      <protection locked="0"/>
    </xf>
    <xf numFmtId="4" fontId="46" fillId="0" borderId="0" xfId="0" applyNumberFormat="1" applyFont="1" applyFill="1" applyBorder="1" applyAlignment="1" applyProtection="1">
      <alignment vertical="center"/>
      <protection locked="0"/>
    </xf>
    <xf numFmtId="4" fontId="46" fillId="0" borderId="51" xfId="0" applyNumberFormat="1" applyFont="1" applyFill="1" applyBorder="1" applyAlignment="1" applyProtection="1">
      <alignment vertical="center"/>
      <protection locked="0"/>
    </xf>
    <xf numFmtId="4" fontId="36" fillId="0" borderId="108" xfId="0" applyNumberFormat="1" applyFont="1" applyFill="1" applyBorder="1" applyAlignment="1">
      <alignment vertical="center" wrapText="1"/>
    </xf>
    <xf numFmtId="4" fontId="36" fillId="0" borderId="53" xfId="0" applyNumberFormat="1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vertical="center" wrapText="1"/>
    </xf>
    <xf numFmtId="4" fontId="36" fillId="0" borderId="55" xfId="0" applyNumberFormat="1" applyFont="1" applyFill="1" applyBorder="1" applyAlignment="1">
      <alignment vertical="center" wrapText="1"/>
    </xf>
    <xf numFmtId="4" fontId="46" fillId="0" borderId="97" xfId="0" applyNumberFormat="1" applyFont="1" applyFill="1" applyBorder="1" applyAlignment="1" applyProtection="1">
      <alignment vertical="center"/>
      <protection locked="0"/>
    </xf>
    <xf numFmtId="4" fontId="46" fillId="0" borderId="103" xfId="0" applyNumberFormat="1" applyFont="1" applyFill="1" applyBorder="1" applyAlignment="1" applyProtection="1">
      <alignment vertical="center"/>
      <protection locked="0"/>
    </xf>
    <xf numFmtId="4" fontId="46" fillId="0" borderId="59" xfId="0" applyNumberFormat="1" applyFont="1" applyFill="1" applyBorder="1" applyAlignment="1" applyProtection="1">
      <alignment vertical="center"/>
      <protection locked="0"/>
    </xf>
    <xf numFmtId="4" fontId="35" fillId="2" borderId="15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>
      <alignment horizontal="left" vertical="center"/>
    </xf>
    <xf numFmtId="4" fontId="35" fillId="2" borderId="17" xfId="0" applyNumberFormat="1" applyFont="1" applyFill="1" applyBorder="1" applyAlignment="1">
      <alignment horizontal="center" vertical="center"/>
    </xf>
    <xf numFmtId="4" fontId="35" fillId="2" borderId="89" xfId="0" applyNumberFormat="1" applyFont="1" applyFill="1" applyBorder="1" applyAlignment="1">
      <alignment horizontal="center" vertical="center"/>
    </xf>
    <xf numFmtId="4" fontId="35" fillId="2" borderId="12" xfId="0" applyNumberFormat="1" applyFont="1" applyFill="1" applyBorder="1" applyAlignment="1">
      <alignment horizontal="center" vertical="center"/>
    </xf>
    <xf numFmtId="4" fontId="35" fillId="2" borderId="106" xfId="0" applyNumberFormat="1" applyFont="1" applyFill="1" applyBorder="1" applyAlignment="1">
      <alignment horizontal="center" vertical="center" wrapText="1"/>
    </xf>
    <xf numFmtId="4" fontId="36" fillId="2" borderId="107" xfId="0" applyNumberFormat="1" applyFont="1" applyFill="1" applyBorder="1" applyAlignment="1">
      <alignment horizontal="center" vertical="center"/>
    </xf>
    <xf numFmtId="4" fontId="36" fillId="2" borderId="95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4" fontId="35" fillId="2" borderId="88" xfId="0" applyNumberFormat="1" applyFont="1" applyFill="1" applyBorder="1" applyAlignment="1">
      <alignment vertical="center"/>
    </xf>
    <xf numFmtId="4" fontId="35" fillId="2" borderId="16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left" vertical="center"/>
    </xf>
    <xf numFmtId="4" fontId="36" fillId="0" borderId="16" xfId="0" applyNumberFormat="1" applyFont="1" applyBorder="1" applyAlignment="1">
      <alignment vertical="center" wrapText="1"/>
    </xf>
    <xf numFmtId="0" fontId="11" fillId="0" borderId="0" xfId="5" applyFont="1" applyAlignment="1">
      <alignment horizontal="left" wrapText="1"/>
    </xf>
    <xf numFmtId="0" fontId="0" fillId="0" borderId="0" xfId="0" applyAlignment="1">
      <alignment horizontal="left" wrapText="1"/>
    </xf>
    <xf numFmtId="4" fontId="14" fillId="0" borderId="0" xfId="0" applyNumberFormat="1" applyFont="1" applyAlignment="1">
      <alignment vertical="center"/>
    </xf>
    <xf numFmtId="4" fontId="28" fillId="4" borderId="15" xfId="0" applyNumberFormat="1" applyFont="1" applyFill="1" applyBorder="1" applyAlignment="1" applyProtection="1">
      <alignment horizontal="right" vertical="center" wrapText="1"/>
      <protection locked="0"/>
    </xf>
    <xf numFmtId="4" fontId="28" fillId="2" borderId="50" xfId="0" applyNumberFormat="1" applyFont="1" applyFill="1" applyBorder="1" applyAlignment="1" applyProtection="1">
      <alignment horizontal="right" vertical="center" wrapText="1"/>
      <protection locked="0"/>
    </xf>
  </cellXfs>
  <cellStyles count="6">
    <cellStyle name="Normal 3" xfId="2"/>
    <cellStyle name="Normalny" xfId="0" builtinId="0"/>
    <cellStyle name="Normalny 2" xfId="3"/>
    <cellStyle name="Normalny 3" xfId="4"/>
    <cellStyle name="Normalny_dzielnice termin spr." xf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7"/>
  <sheetViews>
    <sheetView tabSelected="1" view="pageLayout" topLeftCell="A18" zoomScaleNormal="100" workbookViewId="0">
      <selection activeCell="B684" sqref="B684"/>
    </sheetView>
  </sheetViews>
  <sheetFormatPr defaultRowHeight="13.5"/>
  <cols>
    <col min="1" max="1" width="22.85546875" style="10" customWidth="1"/>
    <col min="2" max="2" width="21.8554687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13.28515625" style="10" customWidth="1"/>
    <col min="9" max="9" width="14.7109375" style="10" customWidth="1"/>
    <col min="10" max="10" width="13.7109375" style="10" customWidth="1"/>
    <col min="11" max="11" width="18.28515625" style="10" customWidth="1"/>
    <col min="12" max="256" width="9.140625" style="10"/>
    <col min="257" max="257" width="22.85546875" style="10" customWidth="1"/>
    <col min="258" max="258" width="19.140625" style="10" customWidth="1"/>
    <col min="259" max="259" width="20" style="10" customWidth="1"/>
    <col min="260" max="260" width="18" style="10" customWidth="1"/>
    <col min="261" max="261" width="19.7109375" style="10" customWidth="1"/>
    <col min="262" max="262" width="16.140625" style="10" customWidth="1"/>
    <col min="263" max="263" width="16.42578125" style="10" customWidth="1"/>
    <col min="264" max="264" width="12.140625" style="10" customWidth="1"/>
    <col min="265" max="265" width="13.140625" style="10" customWidth="1"/>
    <col min="266" max="266" width="13.7109375" style="10" customWidth="1"/>
    <col min="267" max="267" width="18.28515625" style="10" customWidth="1"/>
    <col min="268" max="512" width="9.140625" style="10"/>
    <col min="513" max="513" width="22.85546875" style="10" customWidth="1"/>
    <col min="514" max="514" width="19.140625" style="10" customWidth="1"/>
    <col min="515" max="515" width="20" style="10" customWidth="1"/>
    <col min="516" max="516" width="18" style="10" customWidth="1"/>
    <col min="517" max="517" width="19.7109375" style="10" customWidth="1"/>
    <col min="518" max="518" width="16.140625" style="10" customWidth="1"/>
    <col min="519" max="519" width="16.42578125" style="10" customWidth="1"/>
    <col min="520" max="520" width="12.140625" style="10" customWidth="1"/>
    <col min="521" max="521" width="13.140625" style="10" customWidth="1"/>
    <col min="522" max="522" width="13.7109375" style="10" customWidth="1"/>
    <col min="523" max="523" width="18.28515625" style="10" customWidth="1"/>
    <col min="524" max="768" width="9.140625" style="10"/>
    <col min="769" max="769" width="22.85546875" style="10" customWidth="1"/>
    <col min="770" max="770" width="19.140625" style="10" customWidth="1"/>
    <col min="771" max="771" width="20" style="10" customWidth="1"/>
    <col min="772" max="772" width="18" style="10" customWidth="1"/>
    <col min="773" max="773" width="19.7109375" style="10" customWidth="1"/>
    <col min="774" max="774" width="16.140625" style="10" customWidth="1"/>
    <col min="775" max="775" width="16.42578125" style="10" customWidth="1"/>
    <col min="776" max="776" width="12.140625" style="10" customWidth="1"/>
    <col min="777" max="777" width="13.140625" style="10" customWidth="1"/>
    <col min="778" max="778" width="13.7109375" style="10" customWidth="1"/>
    <col min="779" max="779" width="18.28515625" style="10" customWidth="1"/>
    <col min="780" max="1024" width="9.140625" style="10"/>
    <col min="1025" max="1025" width="22.85546875" style="10" customWidth="1"/>
    <col min="1026" max="1026" width="19.140625" style="10" customWidth="1"/>
    <col min="1027" max="1027" width="20" style="10" customWidth="1"/>
    <col min="1028" max="1028" width="18" style="10" customWidth="1"/>
    <col min="1029" max="1029" width="19.7109375" style="10" customWidth="1"/>
    <col min="1030" max="1030" width="16.140625" style="10" customWidth="1"/>
    <col min="1031" max="1031" width="16.42578125" style="10" customWidth="1"/>
    <col min="1032" max="1032" width="12.140625" style="10" customWidth="1"/>
    <col min="1033" max="1033" width="13.140625" style="10" customWidth="1"/>
    <col min="1034" max="1034" width="13.7109375" style="10" customWidth="1"/>
    <col min="1035" max="1035" width="18.28515625" style="10" customWidth="1"/>
    <col min="1036" max="1280" width="9.140625" style="10"/>
    <col min="1281" max="1281" width="22.85546875" style="10" customWidth="1"/>
    <col min="1282" max="1282" width="19.140625" style="10" customWidth="1"/>
    <col min="1283" max="1283" width="20" style="10" customWidth="1"/>
    <col min="1284" max="1284" width="18" style="10" customWidth="1"/>
    <col min="1285" max="1285" width="19.7109375" style="10" customWidth="1"/>
    <col min="1286" max="1286" width="16.140625" style="10" customWidth="1"/>
    <col min="1287" max="1287" width="16.42578125" style="10" customWidth="1"/>
    <col min="1288" max="1288" width="12.140625" style="10" customWidth="1"/>
    <col min="1289" max="1289" width="13.140625" style="10" customWidth="1"/>
    <col min="1290" max="1290" width="13.7109375" style="10" customWidth="1"/>
    <col min="1291" max="1291" width="18.28515625" style="10" customWidth="1"/>
    <col min="1292" max="1536" width="9.140625" style="10"/>
    <col min="1537" max="1537" width="22.85546875" style="10" customWidth="1"/>
    <col min="1538" max="1538" width="19.140625" style="10" customWidth="1"/>
    <col min="1539" max="1539" width="20" style="10" customWidth="1"/>
    <col min="1540" max="1540" width="18" style="10" customWidth="1"/>
    <col min="1541" max="1541" width="19.7109375" style="10" customWidth="1"/>
    <col min="1542" max="1542" width="16.140625" style="10" customWidth="1"/>
    <col min="1543" max="1543" width="16.42578125" style="10" customWidth="1"/>
    <col min="1544" max="1544" width="12.140625" style="10" customWidth="1"/>
    <col min="1545" max="1545" width="13.140625" style="10" customWidth="1"/>
    <col min="1546" max="1546" width="13.7109375" style="10" customWidth="1"/>
    <col min="1547" max="1547" width="18.28515625" style="10" customWidth="1"/>
    <col min="1548" max="1792" width="9.140625" style="10"/>
    <col min="1793" max="1793" width="22.85546875" style="10" customWidth="1"/>
    <col min="1794" max="1794" width="19.140625" style="10" customWidth="1"/>
    <col min="1795" max="1795" width="20" style="10" customWidth="1"/>
    <col min="1796" max="1796" width="18" style="10" customWidth="1"/>
    <col min="1797" max="1797" width="19.7109375" style="10" customWidth="1"/>
    <col min="1798" max="1798" width="16.140625" style="10" customWidth="1"/>
    <col min="1799" max="1799" width="16.42578125" style="10" customWidth="1"/>
    <col min="1800" max="1800" width="12.140625" style="10" customWidth="1"/>
    <col min="1801" max="1801" width="13.140625" style="10" customWidth="1"/>
    <col min="1802" max="1802" width="13.7109375" style="10" customWidth="1"/>
    <col min="1803" max="1803" width="18.28515625" style="10" customWidth="1"/>
    <col min="1804" max="2048" width="9.140625" style="10"/>
    <col min="2049" max="2049" width="22.85546875" style="10" customWidth="1"/>
    <col min="2050" max="2050" width="19.140625" style="10" customWidth="1"/>
    <col min="2051" max="2051" width="20" style="10" customWidth="1"/>
    <col min="2052" max="2052" width="18" style="10" customWidth="1"/>
    <col min="2053" max="2053" width="19.7109375" style="10" customWidth="1"/>
    <col min="2054" max="2054" width="16.140625" style="10" customWidth="1"/>
    <col min="2055" max="2055" width="16.42578125" style="10" customWidth="1"/>
    <col min="2056" max="2056" width="12.140625" style="10" customWidth="1"/>
    <col min="2057" max="2057" width="13.140625" style="10" customWidth="1"/>
    <col min="2058" max="2058" width="13.7109375" style="10" customWidth="1"/>
    <col min="2059" max="2059" width="18.28515625" style="10" customWidth="1"/>
    <col min="2060" max="2304" width="9.140625" style="10"/>
    <col min="2305" max="2305" width="22.85546875" style="10" customWidth="1"/>
    <col min="2306" max="2306" width="19.140625" style="10" customWidth="1"/>
    <col min="2307" max="2307" width="20" style="10" customWidth="1"/>
    <col min="2308" max="2308" width="18" style="10" customWidth="1"/>
    <col min="2309" max="2309" width="19.7109375" style="10" customWidth="1"/>
    <col min="2310" max="2310" width="16.140625" style="10" customWidth="1"/>
    <col min="2311" max="2311" width="16.42578125" style="10" customWidth="1"/>
    <col min="2312" max="2312" width="12.140625" style="10" customWidth="1"/>
    <col min="2313" max="2313" width="13.140625" style="10" customWidth="1"/>
    <col min="2314" max="2314" width="13.7109375" style="10" customWidth="1"/>
    <col min="2315" max="2315" width="18.28515625" style="10" customWidth="1"/>
    <col min="2316" max="2560" width="9.140625" style="10"/>
    <col min="2561" max="2561" width="22.85546875" style="10" customWidth="1"/>
    <col min="2562" max="2562" width="19.140625" style="10" customWidth="1"/>
    <col min="2563" max="2563" width="20" style="10" customWidth="1"/>
    <col min="2564" max="2564" width="18" style="10" customWidth="1"/>
    <col min="2565" max="2565" width="19.7109375" style="10" customWidth="1"/>
    <col min="2566" max="2566" width="16.140625" style="10" customWidth="1"/>
    <col min="2567" max="2567" width="16.42578125" style="10" customWidth="1"/>
    <col min="2568" max="2568" width="12.140625" style="10" customWidth="1"/>
    <col min="2569" max="2569" width="13.140625" style="10" customWidth="1"/>
    <col min="2570" max="2570" width="13.7109375" style="10" customWidth="1"/>
    <col min="2571" max="2571" width="18.28515625" style="10" customWidth="1"/>
    <col min="2572" max="2816" width="9.140625" style="10"/>
    <col min="2817" max="2817" width="22.85546875" style="10" customWidth="1"/>
    <col min="2818" max="2818" width="19.140625" style="10" customWidth="1"/>
    <col min="2819" max="2819" width="20" style="10" customWidth="1"/>
    <col min="2820" max="2820" width="18" style="10" customWidth="1"/>
    <col min="2821" max="2821" width="19.7109375" style="10" customWidth="1"/>
    <col min="2822" max="2822" width="16.140625" style="10" customWidth="1"/>
    <col min="2823" max="2823" width="16.42578125" style="10" customWidth="1"/>
    <col min="2824" max="2824" width="12.140625" style="10" customWidth="1"/>
    <col min="2825" max="2825" width="13.140625" style="10" customWidth="1"/>
    <col min="2826" max="2826" width="13.7109375" style="10" customWidth="1"/>
    <col min="2827" max="2827" width="18.28515625" style="10" customWidth="1"/>
    <col min="2828" max="3072" width="9.140625" style="10"/>
    <col min="3073" max="3073" width="22.85546875" style="10" customWidth="1"/>
    <col min="3074" max="3074" width="19.140625" style="10" customWidth="1"/>
    <col min="3075" max="3075" width="20" style="10" customWidth="1"/>
    <col min="3076" max="3076" width="18" style="10" customWidth="1"/>
    <col min="3077" max="3077" width="19.7109375" style="10" customWidth="1"/>
    <col min="3078" max="3078" width="16.140625" style="10" customWidth="1"/>
    <col min="3079" max="3079" width="16.42578125" style="10" customWidth="1"/>
    <col min="3080" max="3080" width="12.140625" style="10" customWidth="1"/>
    <col min="3081" max="3081" width="13.140625" style="10" customWidth="1"/>
    <col min="3082" max="3082" width="13.7109375" style="10" customWidth="1"/>
    <col min="3083" max="3083" width="18.28515625" style="10" customWidth="1"/>
    <col min="3084" max="3328" width="9.140625" style="10"/>
    <col min="3329" max="3329" width="22.85546875" style="10" customWidth="1"/>
    <col min="3330" max="3330" width="19.140625" style="10" customWidth="1"/>
    <col min="3331" max="3331" width="20" style="10" customWidth="1"/>
    <col min="3332" max="3332" width="18" style="10" customWidth="1"/>
    <col min="3333" max="3333" width="19.7109375" style="10" customWidth="1"/>
    <col min="3334" max="3334" width="16.140625" style="10" customWidth="1"/>
    <col min="3335" max="3335" width="16.42578125" style="10" customWidth="1"/>
    <col min="3336" max="3336" width="12.140625" style="10" customWidth="1"/>
    <col min="3337" max="3337" width="13.140625" style="10" customWidth="1"/>
    <col min="3338" max="3338" width="13.7109375" style="10" customWidth="1"/>
    <col min="3339" max="3339" width="18.28515625" style="10" customWidth="1"/>
    <col min="3340" max="3584" width="9.140625" style="10"/>
    <col min="3585" max="3585" width="22.85546875" style="10" customWidth="1"/>
    <col min="3586" max="3586" width="19.140625" style="10" customWidth="1"/>
    <col min="3587" max="3587" width="20" style="10" customWidth="1"/>
    <col min="3588" max="3588" width="18" style="10" customWidth="1"/>
    <col min="3589" max="3589" width="19.7109375" style="10" customWidth="1"/>
    <col min="3590" max="3590" width="16.140625" style="10" customWidth="1"/>
    <col min="3591" max="3591" width="16.42578125" style="10" customWidth="1"/>
    <col min="3592" max="3592" width="12.140625" style="10" customWidth="1"/>
    <col min="3593" max="3593" width="13.140625" style="10" customWidth="1"/>
    <col min="3594" max="3594" width="13.7109375" style="10" customWidth="1"/>
    <col min="3595" max="3595" width="18.28515625" style="10" customWidth="1"/>
    <col min="3596" max="3840" width="9.140625" style="10"/>
    <col min="3841" max="3841" width="22.85546875" style="10" customWidth="1"/>
    <col min="3842" max="3842" width="19.140625" style="10" customWidth="1"/>
    <col min="3843" max="3843" width="20" style="10" customWidth="1"/>
    <col min="3844" max="3844" width="18" style="10" customWidth="1"/>
    <col min="3845" max="3845" width="19.7109375" style="10" customWidth="1"/>
    <col min="3846" max="3846" width="16.140625" style="10" customWidth="1"/>
    <col min="3847" max="3847" width="16.42578125" style="10" customWidth="1"/>
    <col min="3848" max="3848" width="12.140625" style="10" customWidth="1"/>
    <col min="3849" max="3849" width="13.140625" style="10" customWidth="1"/>
    <col min="3850" max="3850" width="13.7109375" style="10" customWidth="1"/>
    <col min="3851" max="3851" width="18.28515625" style="10" customWidth="1"/>
    <col min="3852" max="4096" width="9.140625" style="10"/>
    <col min="4097" max="4097" width="22.85546875" style="10" customWidth="1"/>
    <col min="4098" max="4098" width="19.140625" style="10" customWidth="1"/>
    <col min="4099" max="4099" width="20" style="10" customWidth="1"/>
    <col min="4100" max="4100" width="18" style="10" customWidth="1"/>
    <col min="4101" max="4101" width="19.7109375" style="10" customWidth="1"/>
    <col min="4102" max="4102" width="16.140625" style="10" customWidth="1"/>
    <col min="4103" max="4103" width="16.42578125" style="10" customWidth="1"/>
    <col min="4104" max="4104" width="12.140625" style="10" customWidth="1"/>
    <col min="4105" max="4105" width="13.140625" style="10" customWidth="1"/>
    <col min="4106" max="4106" width="13.7109375" style="10" customWidth="1"/>
    <col min="4107" max="4107" width="18.28515625" style="10" customWidth="1"/>
    <col min="4108" max="4352" width="9.140625" style="10"/>
    <col min="4353" max="4353" width="22.85546875" style="10" customWidth="1"/>
    <col min="4354" max="4354" width="19.140625" style="10" customWidth="1"/>
    <col min="4355" max="4355" width="20" style="10" customWidth="1"/>
    <col min="4356" max="4356" width="18" style="10" customWidth="1"/>
    <col min="4357" max="4357" width="19.7109375" style="10" customWidth="1"/>
    <col min="4358" max="4358" width="16.140625" style="10" customWidth="1"/>
    <col min="4359" max="4359" width="16.42578125" style="10" customWidth="1"/>
    <col min="4360" max="4360" width="12.140625" style="10" customWidth="1"/>
    <col min="4361" max="4361" width="13.140625" style="10" customWidth="1"/>
    <col min="4362" max="4362" width="13.7109375" style="10" customWidth="1"/>
    <col min="4363" max="4363" width="18.28515625" style="10" customWidth="1"/>
    <col min="4364" max="4608" width="9.140625" style="10"/>
    <col min="4609" max="4609" width="22.85546875" style="10" customWidth="1"/>
    <col min="4610" max="4610" width="19.140625" style="10" customWidth="1"/>
    <col min="4611" max="4611" width="20" style="10" customWidth="1"/>
    <col min="4612" max="4612" width="18" style="10" customWidth="1"/>
    <col min="4613" max="4613" width="19.7109375" style="10" customWidth="1"/>
    <col min="4614" max="4614" width="16.140625" style="10" customWidth="1"/>
    <col min="4615" max="4615" width="16.42578125" style="10" customWidth="1"/>
    <col min="4616" max="4616" width="12.140625" style="10" customWidth="1"/>
    <col min="4617" max="4617" width="13.140625" style="10" customWidth="1"/>
    <col min="4618" max="4618" width="13.7109375" style="10" customWidth="1"/>
    <col min="4619" max="4619" width="18.28515625" style="10" customWidth="1"/>
    <col min="4620" max="4864" width="9.140625" style="10"/>
    <col min="4865" max="4865" width="22.85546875" style="10" customWidth="1"/>
    <col min="4866" max="4866" width="19.140625" style="10" customWidth="1"/>
    <col min="4867" max="4867" width="20" style="10" customWidth="1"/>
    <col min="4868" max="4868" width="18" style="10" customWidth="1"/>
    <col min="4869" max="4869" width="19.7109375" style="10" customWidth="1"/>
    <col min="4870" max="4870" width="16.140625" style="10" customWidth="1"/>
    <col min="4871" max="4871" width="16.42578125" style="10" customWidth="1"/>
    <col min="4872" max="4872" width="12.140625" style="10" customWidth="1"/>
    <col min="4873" max="4873" width="13.140625" style="10" customWidth="1"/>
    <col min="4874" max="4874" width="13.7109375" style="10" customWidth="1"/>
    <col min="4875" max="4875" width="18.28515625" style="10" customWidth="1"/>
    <col min="4876" max="5120" width="9.140625" style="10"/>
    <col min="5121" max="5121" width="22.85546875" style="10" customWidth="1"/>
    <col min="5122" max="5122" width="19.140625" style="10" customWidth="1"/>
    <col min="5123" max="5123" width="20" style="10" customWidth="1"/>
    <col min="5124" max="5124" width="18" style="10" customWidth="1"/>
    <col min="5125" max="5125" width="19.7109375" style="10" customWidth="1"/>
    <col min="5126" max="5126" width="16.140625" style="10" customWidth="1"/>
    <col min="5127" max="5127" width="16.42578125" style="10" customWidth="1"/>
    <col min="5128" max="5128" width="12.140625" style="10" customWidth="1"/>
    <col min="5129" max="5129" width="13.140625" style="10" customWidth="1"/>
    <col min="5130" max="5130" width="13.7109375" style="10" customWidth="1"/>
    <col min="5131" max="5131" width="18.28515625" style="10" customWidth="1"/>
    <col min="5132" max="5376" width="9.140625" style="10"/>
    <col min="5377" max="5377" width="22.85546875" style="10" customWidth="1"/>
    <col min="5378" max="5378" width="19.140625" style="10" customWidth="1"/>
    <col min="5379" max="5379" width="20" style="10" customWidth="1"/>
    <col min="5380" max="5380" width="18" style="10" customWidth="1"/>
    <col min="5381" max="5381" width="19.7109375" style="10" customWidth="1"/>
    <col min="5382" max="5382" width="16.140625" style="10" customWidth="1"/>
    <col min="5383" max="5383" width="16.42578125" style="10" customWidth="1"/>
    <col min="5384" max="5384" width="12.140625" style="10" customWidth="1"/>
    <col min="5385" max="5385" width="13.140625" style="10" customWidth="1"/>
    <col min="5386" max="5386" width="13.7109375" style="10" customWidth="1"/>
    <col min="5387" max="5387" width="18.28515625" style="10" customWidth="1"/>
    <col min="5388" max="5632" width="9.140625" style="10"/>
    <col min="5633" max="5633" width="22.85546875" style="10" customWidth="1"/>
    <col min="5634" max="5634" width="19.140625" style="10" customWidth="1"/>
    <col min="5635" max="5635" width="20" style="10" customWidth="1"/>
    <col min="5636" max="5636" width="18" style="10" customWidth="1"/>
    <col min="5637" max="5637" width="19.7109375" style="10" customWidth="1"/>
    <col min="5638" max="5638" width="16.140625" style="10" customWidth="1"/>
    <col min="5639" max="5639" width="16.42578125" style="10" customWidth="1"/>
    <col min="5640" max="5640" width="12.140625" style="10" customWidth="1"/>
    <col min="5641" max="5641" width="13.140625" style="10" customWidth="1"/>
    <col min="5642" max="5642" width="13.7109375" style="10" customWidth="1"/>
    <col min="5643" max="5643" width="18.28515625" style="10" customWidth="1"/>
    <col min="5644" max="5888" width="9.140625" style="10"/>
    <col min="5889" max="5889" width="22.85546875" style="10" customWidth="1"/>
    <col min="5890" max="5890" width="19.140625" style="10" customWidth="1"/>
    <col min="5891" max="5891" width="20" style="10" customWidth="1"/>
    <col min="5892" max="5892" width="18" style="10" customWidth="1"/>
    <col min="5893" max="5893" width="19.7109375" style="10" customWidth="1"/>
    <col min="5894" max="5894" width="16.140625" style="10" customWidth="1"/>
    <col min="5895" max="5895" width="16.42578125" style="10" customWidth="1"/>
    <col min="5896" max="5896" width="12.140625" style="10" customWidth="1"/>
    <col min="5897" max="5897" width="13.140625" style="10" customWidth="1"/>
    <col min="5898" max="5898" width="13.7109375" style="10" customWidth="1"/>
    <col min="5899" max="5899" width="18.28515625" style="10" customWidth="1"/>
    <col min="5900" max="6144" width="9.140625" style="10"/>
    <col min="6145" max="6145" width="22.85546875" style="10" customWidth="1"/>
    <col min="6146" max="6146" width="19.140625" style="10" customWidth="1"/>
    <col min="6147" max="6147" width="20" style="10" customWidth="1"/>
    <col min="6148" max="6148" width="18" style="10" customWidth="1"/>
    <col min="6149" max="6149" width="19.7109375" style="10" customWidth="1"/>
    <col min="6150" max="6150" width="16.140625" style="10" customWidth="1"/>
    <col min="6151" max="6151" width="16.42578125" style="10" customWidth="1"/>
    <col min="6152" max="6152" width="12.140625" style="10" customWidth="1"/>
    <col min="6153" max="6153" width="13.140625" style="10" customWidth="1"/>
    <col min="6154" max="6154" width="13.7109375" style="10" customWidth="1"/>
    <col min="6155" max="6155" width="18.28515625" style="10" customWidth="1"/>
    <col min="6156" max="6400" width="9.140625" style="10"/>
    <col min="6401" max="6401" width="22.85546875" style="10" customWidth="1"/>
    <col min="6402" max="6402" width="19.140625" style="10" customWidth="1"/>
    <col min="6403" max="6403" width="20" style="10" customWidth="1"/>
    <col min="6404" max="6404" width="18" style="10" customWidth="1"/>
    <col min="6405" max="6405" width="19.7109375" style="10" customWidth="1"/>
    <col min="6406" max="6406" width="16.140625" style="10" customWidth="1"/>
    <col min="6407" max="6407" width="16.42578125" style="10" customWidth="1"/>
    <col min="6408" max="6408" width="12.140625" style="10" customWidth="1"/>
    <col min="6409" max="6409" width="13.140625" style="10" customWidth="1"/>
    <col min="6410" max="6410" width="13.7109375" style="10" customWidth="1"/>
    <col min="6411" max="6411" width="18.28515625" style="10" customWidth="1"/>
    <col min="6412" max="6656" width="9.140625" style="10"/>
    <col min="6657" max="6657" width="22.85546875" style="10" customWidth="1"/>
    <col min="6658" max="6658" width="19.140625" style="10" customWidth="1"/>
    <col min="6659" max="6659" width="20" style="10" customWidth="1"/>
    <col min="6660" max="6660" width="18" style="10" customWidth="1"/>
    <col min="6661" max="6661" width="19.7109375" style="10" customWidth="1"/>
    <col min="6662" max="6662" width="16.140625" style="10" customWidth="1"/>
    <col min="6663" max="6663" width="16.42578125" style="10" customWidth="1"/>
    <col min="6664" max="6664" width="12.140625" style="10" customWidth="1"/>
    <col min="6665" max="6665" width="13.140625" style="10" customWidth="1"/>
    <col min="6666" max="6666" width="13.7109375" style="10" customWidth="1"/>
    <col min="6667" max="6667" width="18.28515625" style="10" customWidth="1"/>
    <col min="6668" max="6912" width="9.140625" style="10"/>
    <col min="6913" max="6913" width="22.85546875" style="10" customWidth="1"/>
    <col min="6914" max="6914" width="19.140625" style="10" customWidth="1"/>
    <col min="6915" max="6915" width="20" style="10" customWidth="1"/>
    <col min="6916" max="6916" width="18" style="10" customWidth="1"/>
    <col min="6917" max="6917" width="19.7109375" style="10" customWidth="1"/>
    <col min="6918" max="6918" width="16.140625" style="10" customWidth="1"/>
    <col min="6919" max="6919" width="16.42578125" style="10" customWidth="1"/>
    <col min="6920" max="6920" width="12.140625" style="10" customWidth="1"/>
    <col min="6921" max="6921" width="13.140625" style="10" customWidth="1"/>
    <col min="6922" max="6922" width="13.7109375" style="10" customWidth="1"/>
    <col min="6923" max="6923" width="18.28515625" style="10" customWidth="1"/>
    <col min="6924" max="7168" width="9.140625" style="10"/>
    <col min="7169" max="7169" width="22.85546875" style="10" customWidth="1"/>
    <col min="7170" max="7170" width="19.140625" style="10" customWidth="1"/>
    <col min="7171" max="7171" width="20" style="10" customWidth="1"/>
    <col min="7172" max="7172" width="18" style="10" customWidth="1"/>
    <col min="7173" max="7173" width="19.7109375" style="10" customWidth="1"/>
    <col min="7174" max="7174" width="16.140625" style="10" customWidth="1"/>
    <col min="7175" max="7175" width="16.42578125" style="10" customWidth="1"/>
    <col min="7176" max="7176" width="12.140625" style="10" customWidth="1"/>
    <col min="7177" max="7177" width="13.140625" style="10" customWidth="1"/>
    <col min="7178" max="7178" width="13.7109375" style="10" customWidth="1"/>
    <col min="7179" max="7179" width="18.28515625" style="10" customWidth="1"/>
    <col min="7180" max="7424" width="9.140625" style="10"/>
    <col min="7425" max="7425" width="22.85546875" style="10" customWidth="1"/>
    <col min="7426" max="7426" width="19.140625" style="10" customWidth="1"/>
    <col min="7427" max="7427" width="20" style="10" customWidth="1"/>
    <col min="7428" max="7428" width="18" style="10" customWidth="1"/>
    <col min="7429" max="7429" width="19.7109375" style="10" customWidth="1"/>
    <col min="7430" max="7430" width="16.140625" style="10" customWidth="1"/>
    <col min="7431" max="7431" width="16.42578125" style="10" customWidth="1"/>
    <col min="7432" max="7432" width="12.140625" style="10" customWidth="1"/>
    <col min="7433" max="7433" width="13.140625" style="10" customWidth="1"/>
    <col min="7434" max="7434" width="13.7109375" style="10" customWidth="1"/>
    <col min="7435" max="7435" width="18.28515625" style="10" customWidth="1"/>
    <col min="7436" max="7680" width="9.140625" style="10"/>
    <col min="7681" max="7681" width="22.85546875" style="10" customWidth="1"/>
    <col min="7682" max="7682" width="19.140625" style="10" customWidth="1"/>
    <col min="7683" max="7683" width="20" style="10" customWidth="1"/>
    <col min="7684" max="7684" width="18" style="10" customWidth="1"/>
    <col min="7685" max="7685" width="19.7109375" style="10" customWidth="1"/>
    <col min="7686" max="7686" width="16.140625" style="10" customWidth="1"/>
    <col min="7687" max="7687" width="16.42578125" style="10" customWidth="1"/>
    <col min="7688" max="7688" width="12.140625" style="10" customWidth="1"/>
    <col min="7689" max="7689" width="13.140625" style="10" customWidth="1"/>
    <col min="7690" max="7690" width="13.7109375" style="10" customWidth="1"/>
    <col min="7691" max="7691" width="18.28515625" style="10" customWidth="1"/>
    <col min="7692" max="7936" width="9.140625" style="10"/>
    <col min="7937" max="7937" width="22.85546875" style="10" customWidth="1"/>
    <col min="7938" max="7938" width="19.140625" style="10" customWidth="1"/>
    <col min="7939" max="7939" width="20" style="10" customWidth="1"/>
    <col min="7940" max="7940" width="18" style="10" customWidth="1"/>
    <col min="7941" max="7941" width="19.7109375" style="10" customWidth="1"/>
    <col min="7942" max="7942" width="16.140625" style="10" customWidth="1"/>
    <col min="7943" max="7943" width="16.42578125" style="10" customWidth="1"/>
    <col min="7944" max="7944" width="12.140625" style="10" customWidth="1"/>
    <col min="7945" max="7945" width="13.140625" style="10" customWidth="1"/>
    <col min="7946" max="7946" width="13.7109375" style="10" customWidth="1"/>
    <col min="7947" max="7947" width="18.28515625" style="10" customWidth="1"/>
    <col min="7948" max="8192" width="9.140625" style="10"/>
    <col min="8193" max="8193" width="22.85546875" style="10" customWidth="1"/>
    <col min="8194" max="8194" width="19.140625" style="10" customWidth="1"/>
    <col min="8195" max="8195" width="20" style="10" customWidth="1"/>
    <col min="8196" max="8196" width="18" style="10" customWidth="1"/>
    <col min="8197" max="8197" width="19.7109375" style="10" customWidth="1"/>
    <col min="8198" max="8198" width="16.140625" style="10" customWidth="1"/>
    <col min="8199" max="8199" width="16.42578125" style="10" customWidth="1"/>
    <col min="8200" max="8200" width="12.140625" style="10" customWidth="1"/>
    <col min="8201" max="8201" width="13.140625" style="10" customWidth="1"/>
    <col min="8202" max="8202" width="13.7109375" style="10" customWidth="1"/>
    <col min="8203" max="8203" width="18.28515625" style="10" customWidth="1"/>
    <col min="8204" max="8448" width="9.140625" style="10"/>
    <col min="8449" max="8449" width="22.85546875" style="10" customWidth="1"/>
    <col min="8450" max="8450" width="19.140625" style="10" customWidth="1"/>
    <col min="8451" max="8451" width="20" style="10" customWidth="1"/>
    <col min="8452" max="8452" width="18" style="10" customWidth="1"/>
    <col min="8453" max="8453" width="19.7109375" style="10" customWidth="1"/>
    <col min="8454" max="8454" width="16.140625" style="10" customWidth="1"/>
    <col min="8455" max="8455" width="16.42578125" style="10" customWidth="1"/>
    <col min="8456" max="8456" width="12.140625" style="10" customWidth="1"/>
    <col min="8457" max="8457" width="13.140625" style="10" customWidth="1"/>
    <col min="8458" max="8458" width="13.7109375" style="10" customWidth="1"/>
    <col min="8459" max="8459" width="18.28515625" style="10" customWidth="1"/>
    <col min="8460" max="8704" width="9.140625" style="10"/>
    <col min="8705" max="8705" width="22.85546875" style="10" customWidth="1"/>
    <col min="8706" max="8706" width="19.140625" style="10" customWidth="1"/>
    <col min="8707" max="8707" width="20" style="10" customWidth="1"/>
    <col min="8708" max="8708" width="18" style="10" customWidth="1"/>
    <col min="8709" max="8709" width="19.7109375" style="10" customWidth="1"/>
    <col min="8710" max="8710" width="16.140625" style="10" customWidth="1"/>
    <col min="8711" max="8711" width="16.42578125" style="10" customWidth="1"/>
    <col min="8712" max="8712" width="12.140625" style="10" customWidth="1"/>
    <col min="8713" max="8713" width="13.140625" style="10" customWidth="1"/>
    <col min="8714" max="8714" width="13.7109375" style="10" customWidth="1"/>
    <col min="8715" max="8715" width="18.28515625" style="10" customWidth="1"/>
    <col min="8716" max="8960" width="9.140625" style="10"/>
    <col min="8961" max="8961" width="22.85546875" style="10" customWidth="1"/>
    <col min="8962" max="8962" width="19.140625" style="10" customWidth="1"/>
    <col min="8963" max="8963" width="20" style="10" customWidth="1"/>
    <col min="8964" max="8964" width="18" style="10" customWidth="1"/>
    <col min="8965" max="8965" width="19.7109375" style="10" customWidth="1"/>
    <col min="8966" max="8966" width="16.140625" style="10" customWidth="1"/>
    <col min="8967" max="8967" width="16.42578125" style="10" customWidth="1"/>
    <col min="8968" max="8968" width="12.140625" style="10" customWidth="1"/>
    <col min="8969" max="8969" width="13.140625" style="10" customWidth="1"/>
    <col min="8970" max="8970" width="13.7109375" style="10" customWidth="1"/>
    <col min="8971" max="8971" width="18.28515625" style="10" customWidth="1"/>
    <col min="8972" max="9216" width="9.140625" style="10"/>
    <col min="9217" max="9217" width="22.85546875" style="10" customWidth="1"/>
    <col min="9218" max="9218" width="19.140625" style="10" customWidth="1"/>
    <col min="9219" max="9219" width="20" style="10" customWidth="1"/>
    <col min="9220" max="9220" width="18" style="10" customWidth="1"/>
    <col min="9221" max="9221" width="19.7109375" style="10" customWidth="1"/>
    <col min="9222" max="9222" width="16.140625" style="10" customWidth="1"/>
    <col min="9223" max="9223" width="16.42578125" style="10" customWidth="1"/>
    <col min="9224" max="9224" width="12.140625" style="10" customWidth="1"/>
    <col min="9225" max="9225" width="13.140625" style="10" customWidth="1"/>
    <col min="9226" max="9226" width="13.7109375" style="10" customWidth="1"/>
    <col min="9227" max="9227" width="18.28515625" style="10" customWidth="1"/>
    <col min="9228" max="9472" width="9.140625" style="10"/>
    <col min="9473" max="9473" width="22.85546875" style="10" customWidth="1"/>
    <col min="9474" max="9474" width="19.140625" style="10" customWidth="1"/>
    <col min="9475" max="9475" width="20" style="10" customWidth="1"/>
    <col min="9476" max="9476" width="18" style="10" customWidth="1"/>
    <col min="9477" max="9477" width="19.7109375" style="10" customWidth="1"/>
    <col min="9478" max="9478" width="16.140625" style="10" customWidth="1"/>
    <col min="9479" max="9479" width="16.42578125" style="10" customWidth="1"/>
    <col min="9480" max="9480" width="12.140625" style="10" customWidth="1"/>
    <col min="9481" max="9481" width="13.140625" style="10" customWidth="1"/>
    <col min="9482" max="9482" width="13.7109375" style="10" customWidth="1"/>
    <col min="9483" max="9483" width="18.28515625" style="10" customWidth="1"/>
    <col min="9484" max="9728" width="9.140625" style="10"/>
    <col min="9729" max="9729" width="22.85546875" style="10" customWidth="1"/>
    <col min="9730" max="9730" width="19.140625" style="10" customWidth="1"/>
    <col min="9731" max="9731" width="20" style="10" customWidth="1"/>
    <col min="9732" max="9732" width="18" style="10" customWidth="1"/>
    <col min="9733" max="9733" width="19.7109375" style="10" customWidth="1"/>
    <col min="9734" max="9734" width="16.140625" style="10" customWidth="1"/>
    <col min="9735" max="9735" width="16.42578125" style="10" customWidth="1"/>
    <col min="9736" max="9736" width="12.140625" style="10" customWidth="1"/>
    <col min="9737" max="9737" width="13.140625" style="10" customWidth="1"/>
    <col min="9738" max="9738" width="13.7109375" style="10" customWidth="1"/>
    <col min="9739" max="9739" width="18.28515625" style="10" customWidth="1"/>
    <col min="9740" max="9984" width="9.140625" style="10"/>
    <col min="9985" max="9985" width="22.85546875" style="10" customWidth="1"/>
    <col min="9986" max="9986" width="19.140625" style="10" customWidth="1"/>
    <col min="9987" max="9987" width="20" style="10" customWidth="1"/>
    <col min="9988" max="9988" width="18" style="10" customWidth="1"/>
    <col min="9989" max="9989" width="19.7109375" style="10" customWidth="1"/>
    <col min="9990" max="9990" width="16.140625" style="10" customWidth="1"/>
    <col min="9991" max="9991" width="16.42578125" style="10" customWidth="1"/>
    <col min="9992" max="9992" width="12.140625" style="10" customWidth="1"/>
    <col min="9993" max="9993" width="13.140625" style="10" customWidth="1"/>
    <col min="9994" max="9994" width="13.7109375" style="10" customWidth="1"/>
    <col min="9995" max="9995" width="18.28515625" style="10" customWidth="1"/>
    <col min="9996" max="10240" width="9.140625" style="10"/>
    <col min="10241" max="10241" width="22.85546875" style="10" customWidth="1"/>
    <col min="10242" max="10242" width="19.140625" style="10" customWidth="1"/>
    <col min="10243" max="10243" width="20" style="10" customWidth="1"/>
    <col min="10244" max="10244" width="18" style="10" customWidth="1"/>
    <col min="10245" max="10245" width="19.7109375" style="10" customWidth="1"/>
    <col min="10246" max="10246" width="16.140625" style="10" customWidth="1"/>
    <col min="10247" max="10247" width="16.42578125" style="10" customWidth="1"/>
    <col min="10248" max="10248" width="12.140625" style="10" customWidth="1"/>
    <col min="10249" max="10249" width="13.140625" style="10" customWidth="1"/>
    <col min="10250" max="10250" width="13.7109375" style="10" customWidth="1"/>
    <col min="10251" max="10251" width="18.28515625" style="10" customWidth="1"/>
    <col min="10252" max="10496" width="9.140625" style="10"/>
    <col min="10497" max="10497" width="22.85546875" style="10" customWidth="1"/>
    <col min="10498" max="10498" width="19.140625" style="10" customWidth="1"/>
    <col min="10499" max="10499" width="20" style="10" customWidth="1"/>
    <col min="10500" max="10500" width="18" style="10" customWidth="1"/>
    <col min="10501" max="10501" width="19.7109375" style="10" customWidth="1"/>
    <col min="10502" max="10502" width="16.140625" style="10" customWidth="1"/>
    <col min="10503" max="10503" width="16.42578125" style="10" customWidth="1"/>
    <col min="10504" max="10504" width="12.140625" style="10" customWidth="1"/>
    <col min="10505" max="10505" width="13.140625" style="10" customWidth="1"/>
    <col min="10506" max="10506" width="13.7109375" style="10" customWidth="1"/>
    <col min="10507" max="10507" width="18.28515625" style="10" customWidth="1"/>
    <col min="10508" max="10752" width="9.140625" style="10"/>
    <col min="10753" max="10753" width="22.85546875" style="10" customWidth="1"/>
    <col min="10754" max="10754" width="19.140625" style="10" customWidth="1"/>
    <col min="10755" max="10755" width="20" style="10" customWidth="1"/>
    <col min="10756" max="10756" width="18" style="10" customWidth="1"/>
    <col min="10757" max="10757" width="19.7109375" style="10" customWidth="1"/>
    <col min="10758" max="10758" width="16.140625" style="10" customWidth="1"/>
    <col min="10759" max="10759" width="16.42578125" style="10" customWidth="1"/>
    <col min="10760" max="10760" width="12.140625" style="10" customWidth="1"/>
    <col min="10761" max="10761" width="13.140625" style="10" customWidth="1"/>
    <col min="10762" max="10762" width="13.7109375" style="10" customWidth="1"/>
    <col min="10763" max="10763" width="18.28515625" style="10" customWidth="1"/>
    <col min="10764" max="11008" width="9.140625" style="10"/>
    <col min="11009" max="11009" width="22.85546875" style="10" customWidth="1"/>
    <col min="11010" max="11010" width="19.140625" style="10" customWidth="1"/>
    <col min="11011" max="11011" width="20" style="10" customWidth="1"/>
    <col min="11012" max="11012" width="18" style="10" customWidth="1"/>
    <col min="11013" max="11013" width="19.7109375" style="10" customWidth="1"/>
    <col min="11014" max="11014" width="16.140625" style="10" customWidth="1"/>
    <col min="11015" max="11015" width="16.42578125" style="10" customWidth="1"/>
    <col min="11016" max="11016" width="12.140625" style="10" customWidth="1"/>
    <col min="11017" max="11017" width="13.140625" style="10" customWidth="1"/>
    <col min="11018" max="11018" width="13.7109375" style="10" customWidth="1"/>
    <col min="11019" max="11019" width="18.28515625" style="10" customWidth="1"/>
    <col min="11020" max="11264" width="9.140625" style="10"/>
    <col min="11265" max="11265" width="22.85546875" style="10" customWidth="1"/>
    <col min="11266" max="11266" width="19.140625" style="10" customWidth="1"/>
    <col min="11267" max="11267" width="20" style="10" customWidth="1"/>
    <col min="11268" max="11268" width="18" style="10" customWidth="1"/>
    <col min="11269" max="11269" width="19.7109375" style="10" customWidth="1"/>
    <col min="11270" max="11270" width="16.140625" style="10" customWidth="1"/>
    <col min="11271" max="11271" width="16.42578125" style="10" customWidth="1"/>
    <col min="11272" max="11272" width="12.140625" style="10" customWidth="1"/>
    <col min="11273" max="11273" width="13.140625" style="10" customWidth="1"/>
    <col min="11274" max="11274" width="13.7109375" style="10" customWidth="1"/>
    <col min="11275" max="11275" width="18.28515625" style="10" customWidth="1"/>
    <col min="11276" max="11520" width="9.140625" style="10"/>
    <col min="11521" max="11521" width="22.85546875" style="10" customWidth="1"/>
    <col min="11522" max="11522" width="19.140625" style="10" customWidth="1"/>
    <col min="11523" max="11523" width="20" style="10" customWidth="1"/>
    <col min="11524" max="11524" width="18" style="10" customWidth="1"/>
    <col min="11525" max="11525" width="19.7109375" style="10" customWidth="1"/>
    <col min="11526" max="11526" width="16.140625" style="10" customWidth="1"/>
    <col min="11527" max="11527" width="16.42578125" style="10" customWidth="1"/>
    <col min="11528" max="11528" width="12.140625" style="10" customWidth="1"/>
    <col min="11529" max="11529" width="13.140625" style="10" customWidth="1"/>
    <col min="11530" max="11530" width="13.7109375" style="10" customWidth="1"/>
    <col min="11531" max="11531" width="18.28515625" style="10" customWidth="1"/>
    <col min="11532" max="11776" width="9.140625" style="10"/>
    <col min="11777" max="11777" width="22.85546875" style="10" customWidth="1"/>
    <col min="11778" max="11778" width="19.140625" style="10" customWidth="1"/>
    <col min="11779" max="11779" width="20" style="10" customWidth="1"/>
    <col min="11780" max="11780" width="18" style="10" customWidth="1"/>
    <col min="11781" max="11781" width="19.7109375" style="10" customWidth="1"/>
    <col min="11782" max="11782" width="16.140625" style="10" customWidth="1"/>
    <col min="11783" max="11783" width="16.42578125" style="10" customWidth="1"/>
    <col min="11784" max="11784" width="12.140625" style="10" customWidth="1"/>
    <col min="11785" max="11785" width="13.140625" style="10" customWidth="1"/>
    <col min="11786" max="11786" width="13.7109375" style="10" customWidth="1"/>
    <col min="11787" max="11787" width="18.28515625" style="10" customWidth="1"/>
    <col min="11788" max="12032" width="9.140625" style="10"/>
    <col min="12033" max="12033" width="22.85546875" style="10" customWidth="1"/>
    <col min="12034" max="12034" width="19.140625" style="10" customWidth="1"/>
    <col min="12035" max="12035" width="20" style="10" customWidth="1"/>
    <col min="12036" max="12036" width="18" style="10" customWidth="1"/>
    <col min="12037" max="12037" width="19.7109375" style="10" customWidth="1"/>
    <col min="12038" max="12038" width="16.140625" style="10" customWidth="1"/>
    <col min="12039" max="12039" width="16.42578125" style="10" customWidth="1"/>
    <col min="12040" max="12040" width="12.140625" style="10" customWidth="1"/>
    <col min="12041" max="12041" width="13.140625" style="10" customWidth="1"/>
    <col min="12042" max="12042" width="13.7109375" style="10" customWidth="1"/>
    <col min="12043" max="12043" width="18.28515625" style="10" customWidth="1"/>
    <col min="12044" max="12288" width="9.140625" style="10"/>
    <col min="12289" max="12289" width="22.85546875" style="10" customWidth="1"/>
    <col min="12290" max="12290" width="19.140625" style="10" customWidth="1"/>
    <col min="12291" max="12291" width="20" style="10" customWidth="1"/>
    <col min="12292" max="12292" width="18" style="10" customWidth="1"/>
    <col min="12293" max="12293" width="19.7109375" style="10" customWidth="1"/>
    <col min="12294" max="12294" width="16.140625" style="10" customWidth="1"/>
    <col min="12295" max="12295" width="16.42578125" style="10" customWidth="1"/>
    <col min="12296" max="12296" width="12.140625" style="10" customWidth="1"/>
    <col min="12297" max="12297" width="13.140625" style="10" customWidth="1"/>
    <col min="12298" max="12298" width="13.7109375" style="10" customWidth="1"/>
    <col min="12299" max="12299" width="18.28515625" style="10" customWidth="1"/>
    <col min="12300" max="12544" width="9.140625" style="10"/>
    <col min="12545" max="12545" width="22.85546875" style="10" customWidth="1"/>
    <col min="12546" max="12546" width="19.140625" style="10" customWidth="1"/>
    <col min="12547" max="12547" width="20" style="10" customWidth="1"/>
    <col min="12548" max="12548" width="18" style="10" customWidth="1"/>
    <col min="12549" max="12549" width="19.7109375" style="10" customWidth="1"/>
    <col min="12550" max="12550" width="16.140625" style="10" customWidth="1"/>
    <col min="12551" max="12551" width="16.42578125" style="10" customWidth="1"/>
    <col min="12552" max="12552" width="12.140625" style="10" customWidth="1"/>
    <col min="12553" max="12553" width="13.140625" style="10" customWidth="1"/>
    <col min="12554" max="12554" width="13.7109375" style="10" customWidth="1"/>
    <col min="12555" max="12555" width="18.28515625" style="10" customWidth="1"/>
    <col min="12556" max="12800" width="9.140625" style="10"/>
    <col min="12801" max="12801" width="22.85546875" style="10" customWidth="1"/>
    <col min="12802" max="12802" width="19.140625" style="10" customWidth="1"/>
    <col min="12803" max="12803" width="20" style="10" customWidth="1"/>
    <col min="12804" max="12804" width="18" style="10" customWidth="1"/>
    <col min="12805" max="12805" width="19.7109375" style="10" customWidth="1"/>
    <col min="12806" max="12806" width="16.140625" style="10" customWidth="1"/>
    <col min="12807" max="12807" width="16.42578125" style="10" customWidth="1"/>
    <col min="12808" max="12808" width="12.140625" style="10" customWidth="1"/>
    <col min="12809" max="12809" width="13.140625" style="10" customWidth="1"/>
    <col min="12810" max="12810" width="13.7109375" style="10" customWidth="1"/>
    <col min="12811" max="12811" width="18.28515625" style="10" customWidth="1"/>
    <col min="12812" max="13056" width="9.140625" style="10"/>
    <col min="13057" max="13057" width="22.85546875" style="10" customWidth="1"/>
    <col min="13058" max="13058" width="19.140625" style="10" customWidth="1"/>
    <col min="13059" max="13059" width="20" style="10" customWidth="1"/>
    <col min="13060" max="13060" width="18" style="10" customWidth="1"/>
    <col min="13061" max="13061" width="19.7109375" style="10" customWidth="1"/>
    <col min="13062" max="13062" width="16.140625" style="10" customWidth="1"/>
    <col min="13063" max="13063" width="16.42578125" style="10" customWidth="1"/>
    <col min="13064" max="13064" width="12.140625" style="10" customWidth="1"/>
    <col min="13065" max="13065" width="13.140625" style="10" customWidth="1"/>
    <col min="13066" max="13066" width="13.7109375" style="10" customWidth="1"/>
    <col min="13067" max="13067" width="18.28515625" style="10" customWidth="1"/>
    <col min="13068" max="13312" width="9.140625" style="10"/>
    <col min="13313" max="13313" width="22.85546875" style="10" customWidth="1"/>
    <col min="13314" max="13314" width="19.140625" style="10" customWidth="1"/>
    <col min="13315" max="13315" width="20" style="10" customWidth="1"/>
    <col min="13316" max="13316" width="18" style="10" customWidth="1"/>
    <col min="13317" max="13317" width="19.7109375" style="10" customWidth="1"/>
    <col min="13318" max="13318" width="16.140625" style="10" customWidth="1"/>
    <col min="13319" max="13319" width="16.42578125" style="10" customWidth="1"/>
    <col min="13320" max="13320" width="12.140625" style="10" customWidth="1"/>
    <col min="13321" max="13321" width="13.140625" style="10" customWidth="1"/>
    <col min="13322" max="13322" width="13.7109375" style="10" customWidth="1"/>
    <col min="13323" max="13323" width="18.28515625" style="10" customWidth="1"/>
    <col min="13324" max="13568" width="9.140625" style="10"/>
    <col min="13569" max="13569" width="22.85546875" style="10" customWidth="1"/>
    <col min="13570" max="13570" width="19.140625" style="10" customWidth="1"/>
    <col min="13571" max="13571" width="20" style="10" customWidth="1"/>
    <col min="13572" max="13572" width="18" style="10" customWidth="1"/>
    <col min="13573" max="13573" width="19.7109375" style="10" customWidth="1"/>
    <col min="13574" max="13574" width="16.140625" style="10" customWidth="1"/>
    <col min="13575" max="13575" width="16.42578125" style="10" customWidth="1"/>
    <col min="13576" max="13576" width="12.140625" style="10" customWidth="1"/>
    <col min="13577" max="13577" width="13.140625" style="10" customWidth="1"/>
    <col min="13578" max="13578" width="13.7109375" style="10" customWidth="1"/>
    <col min="13579" max="13579" width="18.28515625" style="10" customWidth="1"/>
    <col min="13580" max="13824" width="9.140625" style="10"/>
    <col min="13825" max="13825" width="22.85546875" style="10" customWidth="1"/>
    <col min="13826" max="13826" width="19.140625" style="10" customWidth="1"/>
    <col min="13827" max="13827" width="20" style="10" customWidth="1"/>
    <col min="13828" max="13828" width="18" style="10" customWidth="1"/>
    <col min="13829" max="13829" width="19.7109375" style="10" customWidth="1"/>
    <col min="13830" max="13830" width="16.140625" style="10" customWidth="1"/>
    <col min="13831" max="13831" width="16.42578125" style="10" customWidth="1"/>
    <col min="13832" max="13832" width="12.140625" style="10" customWidth="1"/>
    <col min="13833" max="13833" width="13.140625" style="10" customWidth="1"/>
    <col min="13834" max="13834" width="13.7109375" style="10" customWidth="1"/>
    <col min="13835" max="13835" width="18.28515625" style="10" customWidth="1"/>
    <col min="13836" max="14080" width="9.140625" style="10"/>
    <col min="14081" max="14081" width="22.85546875" style="10" customWidth="1"/>
    <col min="14082" max="14082" width="19.140625" style="10" customWidth="1"/>
    <col min="14083" max="14083" width="20" style="10" customWidth="1"/>
    <col min="14084" max="14084" width="18" style="10" customWidth="1"/>
    <col min="14085" max="14085" width="19.7109375" style="10" customWidth="1"/>
    <col min="14086" max="14086" width="16.140625" style="10" customWidth="1"/>
    <col min="14087" max="14087" width="16.42578125" style="10" customWidth="1"/>
    <col min="14088" max="14088" width="12.140625" style="10" customWidth="1"/>
    <col min="14089" max="14089" width="13.140625" style="10" customWidth="1"/>
    <col min="14090" max="14090" width="13.7109375" style="10" customWidth="1"/>
    <col min="14091" max="14091" width="18.28515625" style="10" customWidth="1"/>
    <col min="14092" max="14336" width="9.140625" style="10"/>
    <col min="14337" max="14337" width="22.85546875" style="10" customWidth="1"/>
    <col min="14338" max="14338" width="19.140625" style="10" customWidth="1"/>
    <col min="14339" max="14339" width="20" style="10" customWidth="1"/>
    <col min="14340" max="14340" width="18" style="10" customWidth="1"/>
    <col min="14341" max="14341" width="19.7109375" style="10" customWidth="1"/>
    <col min="14342" max="14342" width="16.140625" style="10" customWidth="1"/>
    <col min="14343" max="14343" width="16.42578125" style="10" customWidth="1"/>
    <col min="14344" max="14344" width="12.140625" style="10" customWidth="1"/>
    <col min="14345" max="14345" width="13.140625" style="10" customWidth="1"/>
    <col min="14346" max="14346" width="13.7109375" style="10" customWidth="1"/>
    <col min="14347" max="14347" width="18.28515625" style="10" customWidth="1"/>
    <col min="14348" max="14592" width="9.140625" style="10"/>
    <col min="14593" max="14593" width="22.85546875" style="10" customWidth="1"/>
    <col min="14594" max="14594" width="19.140625" style="10" customWidth="1"/>
    <col min="14595" max="14595" width="20" style="10" customWidth="1"/>
    <col min="14596" max="14596" width="18" style="10" customWidth="1"/>
    <col min="14597" max="14597" width="19.7109375" style="10" customWidth="1"/>
    <col min="14598" max="14598" width="16.140625" style="10" customWidth="1"/>
    <col min="14599" max="14599" width="16.42578125" style="10" customWidth="1"/>
    <col min="14600" max="14600" width="12.140625" style="10" customWidth="1"/>
    <col min="14601" max="14601" width="13.140625" style="10" customWidth="1"/>
    <col min="14602" max="14602" width="13.7109375" style="10" customWidth="1"/>
    <col min="14603" max="14603" width="18.28515625" style="10" customWidth="1"/>
    <col min="14604" max="14848" width="9.140625" style="10"/>
    <col min="14849" max="14849" width="22.85546875" style="10" customWidth="1"/>
    <col min="14850" max="14850" width="19.140625" style="10" customWidth="1"/>
    <col min="14851" max="14851" width="20" style="10" customWidth="1"/>
    <col min="14852" max="14852" width="18" style="10" customWidth="1"/>
    <col min="14853" max="14853" width="19.7109375" style="10" customWidth="1"/>
    <col min="14854" max="14854" width="16.140625" style="10" customWidth="1"/>
    <col min="14855" max="14855" width="16.42578125" style="10" customWidth="1"/>
    <col min="14856" max="14856" width="12.140625" style="10" customWidth="1"/>
    <col min="14857" max="14857" width="13.140625" style="10" customWidth="1"/>
    <col min="14858" max="14858" width="13.7109375" style="10" customWidth="1"/>
    <col min="14859" max="14859" width="18.28515625" style="10" customWidth="1"/>
    <col min="14860" max="15104" width="9.140625" style="10"/>
    <col min="15105" max="15105" width="22.85546875" style="10" customWidth="1"/>
    <col min="15106" max="15106" width="19.140625" style="10" customWidth="1"/>
    <col min="15107" max="15107" width="20" style="10" customWidth="1"/>
    <col min="15108" max="15108" width="18" style="10" customWidth="1"/>
    <col min="15109" max="15109" width="19.7109375" style="10" customWidth="1"/>
    <col min="15110" max="15110" width="16.140625" style="10" customWidth="1"/>
    <col min="15111" max="15111" width="16.42578125" style="10" customWidth="1"/>
    <col min="15112" max="15112" width="12.140625" style="10" customWidth="1"/>
    <col min="15113" max="15113" width="13.140625" style="10" customWidth="1"/>
    <col min="15114" max="15114" width="13.7109375" style="10" customWidth="1"/>
    <col min="15115" max="15115" width="18.28515625" style="10" customWidth="1"/>
    <col min="15116" max="15360" width="9.140625" style="10"/>
    <col min="15361" max="15361" width="22.85546875" style="10" customWidth="1"/>
    <col min="15362" max="15362" width="19.140625" style="10" customWidth="1"/>
    <col min="15363" max="15363" width="20" style="10" customWidth="1"/>
    <col min="15364" max="15364" width="18" style="10" customWidth="1"/>
    <col min="15365" max="15365" width="19.7109375" style="10" customWidth="1"/>
    <col min="15366" max="15366" width="16.140625" style="10" customWidth="1"/>
    <col min="15367" max="15367" width="16.42578125" style="10" customWidth="1"/>
    <col min="15368" max="15368" width="12.140625" style="10" customWidth="1"/>
    <col min="15369" max="15369" width="13.140625" style="10" customWidth="1"/>
    <col min="15370" max="15370" width="13.7109375" style="10" customWidth="1"/>
    <col min="15371" max="15371" width="18.28515625" style="10" customWidth="1"/>
    <col min="15372" max="15616" width="9.140625" style="10"/>
    <col min="15617" max="15617" width="22.85546875" style="10" customWidth="1"/>
    <col min="15618" max="15618" width="19.140625" style="10" customWidth="1"/>
    <col min="15619" max="15619" width="20" style="10" customWidth="1"/>
    <col min="15620" max="15620" width="18" style="10" customWidth="1"/>
    <col min="15621" max="15621" width="19.7109375" style="10" customWidth="1"/>
    <col min="15622" max="15622" width="16.140625" style="10" customWidth="1"/>
    <col min="15623" max="15623" width="16.42578125" style="10" customWidth="1"/>
    <col min="15624" max="15624" width="12.140625" style="10" customWidth="1"/>
    <col min="15625" max="15625" width="13.140625" style="10" customWidth="1"/>
    <col min="15626" max="15626" width="13.7109375" style="10" customWidth="1"/>
    <col min="15627" max="15627" width="18.28515625" style="10" customWidth="1"/>
    <col min="15628" max="15872" width="9.140625" style="10"/>
    <col min="15873" max="15873" width="22.85546875" style="10" customWidth="1"/>
    <col min="15874" max="15874" width="19.140625" style="10" customWidth="1"/>
    <col min="15875" max="15875" width="20" style="10" customWidth="1"/>
    <col min="15876" max="15876" width="18" style="10" customWidth="1"/>
    <col min="15877" max="15877" width="19.7109375" style="10" customWidth="1"/>
    <col min="15878" max="15878" width="16.140625" style="10" customWidth="1"/>
    <col min="15879" max="15879" width="16.42578125" style="10" customWidth="1"/>
    <col min="15880" max="15880" width="12.140625" style="10" customWidth="1"/>
    <col min="15881" max="15881" width="13.140625" style="10" customWidth="1"/>
    <col min="15882" max="15882" width="13.7109375" style="10" customWidth="1"/>
    <col min="15883" max="15883" width="18.28515625" style="10" customWidth="1"/>
    <col min="15884" max="16128" width="9.140625" style="10"/>
    <col min="16129" max="16129" width="22.85546875" style="10" customWidth="1"/>
    <col min="16130" max="16130" width="19.140625" style="10" customWidth="1"/>
    <col min="16131" max="16131" width="20" style="10" customWidth="1"/>
    <col min="16132" max="16132" width="18" style="10" customWidth="1"/>
    <col min="16133" max="16133" width="19.7109375" style="10" customWidth="1"/>
    <col min="16134" max="16134" width="16.140625" style="10" customWidth="1"/>
    <col min="16135" max="16135" width="16.42578125" style="10" customWidth="1"/>
    <col min="16136" max="16136" width="12.140625" style="10" customWidth="1"/>
    <col min="16137" max="16137" width="13.140625" style="10" customWidth="1"/>
    <col min="16138" max="16138" width="13.7109375" style="10" customWidth="1"/>
    <col min="16139" max="16139" width="18.28515625" style="10" customWidth="1"/>
    <col min="16140" max="16384" width="9.140625" style="10"/>
  </cols>
  <sheetData>
    <row r="1" spans="1:10" s="463" customFormat="1"/>
    <row r="2" spans="1:10" ht="15">
      <c r="F2" s="892" t="s">
        <v>420</v>
      </c>
    </row>
    <row r="3" spans="1:10" s="5" customFormat="1" ht="43.5" customHeight="1">
      <c r="A3" s="4"/>
      <c r="D3" s="6"/>
      <c r="E3" s="6"/>
      <c r="F3" s="890" t="s">
        <v>419</v>
      </c>
      <c r="G3" s="891"/>
      <c r="H3" s="891"/>
      <c r="I3" s="891"/>
      <c r="J3" s="891"/>
    </row>
    <row r="4" spans="1:10" s="9" customFormat="1" ht="15">
      <c r="A4" s="7"/>
      <c r="B4" s="8"/>
      <c r="C4" s="8"/>
      <c r="D4" s="465"/>
      <c r="E4" s="465"/>
      <c r="F4" s="890"/>
      <c r="G4" s="891"/>
      <c r="H4" s="891"/>
      <c r="I4" s="891"/>
      <c r="J4" s="891"/>
    </row>
    <row r="5" spans="1:10" ht="15" customHeight="1">
      <c r="A5" s="466" t="s">
        <v>8</v>
      </c>
      <c r="B5" s="466"/>
      <c r="C5" s="466"/>
      <c r="D5" s="466"/>
      <c r="E5" s="466"/>
      <c r="F5" s="466"/>
      <c r="G5" s="466"/>
      <c r="H5" s="466"/>
      <c r="I5" s="466"/>
    </row>
    <row r="6" spans="1:10" ht="14.25" thickBot="1">
      <c r="A6" s="467"/>
      <c r="B6" s="468"/>
      <c r="C6" s="468"/>
      <c r="D6" s="468"/>
      <c r="E6" s="468"/>
      <c r="F6" s="468"/>
      <c r="G6" s="468"/>
      <c r="H6" s="467"/>
      <c r="I6" s="467"/>
    </row>
    <row r="7" spans="1:10" ht="15" customHeight="1" thickBot="1">
      <c r="A7" s="11"/>
      <c r="B7" s="469" t="s">
        <v>9</v>
      </c>
      <c r="C7" s="470"/>
      <c r="D7" s="470"/>
      <c r="E7" s="470"/>
      <c r="F7" s="470"/>
      <c r="G7" s="471"/>
      <c r="H7" s="12"/>
      <c r="I7" s="12"/>
    </row>
    <row r="8" spans="1:10">
      <c r="A8" s="472" t="s">
        <v>10</v>
      </c>
      <c r="B8" s="474" t="s">
        <v>11</v>
      </c>
      <c r="C8" s="476" t="s">
        <v>12</v>
      </c>
      <c r="D8" s="474" t="s">
        <v>13</v>
      </c>
      <c r="E8" s="478" t="s">
        <v>14</v>
      </c>
      <c r="F8" s="493" t="s">
        <v>15</v>
      </c>
      <c r="G8" s="493" t="s">
        <v>16</v>
      </c>
      <c r="H8" s="493" t="s">
        <v>17</v>
      </c>
      <c r="I8" s="495" t="s">
        <v>18</v>
      </c>
    </row>
    <row r="9" spans="1:10" ht="81.75" customHeight="1">
      <c r="A9" s="473"/>
      <c r="B9" s="475"/>
      <c r="C9" s="477"/>
      <c r="D9" s="475"/>
      <c r="E9" s="479"/>
      <c r="F9" s="494"/>
      <c r="G9" s="494"/>
      <c r="H9" s="494"/>
      <c r="I9" s="496"/>
    </row>
    <row r="10" spans="1:10" s="13" customFormat="1" ht="12.75" customHeight="1">
      <c r="A10" s="480" t="s">
        <v>19</v>
      </c>
      <c r="B10" s="483"/>
      <c r="C10" s="483"/>
      <c r="D10" s="483"/>
      <c r="E10" s="481"/>
      <c r="F10" s="481"/>
      <c r="G10" s="481"/>
      <c r="H10" s="481"/>
      <c r="I10" s="482"/>
    </row>
    <row r="11" spans="1:10" s="13" customFormat="1" ht="15">
      <c r="A11" s="14" t="s">
        <v>20</v>
      </c>
      <c r="B11" s="15">
        <f>450812418.17+1799069.46+8102415.23+1591416.96</f>
        <v>462305319.81999999</v>
      </c>
      <c r="C11" s="15">
        <v>8102415.2300000004</v>
      </c>
      <c r="D11" s="15">
        <f>371941218.58-15444793.85</f>
        <v>356496424.72999996</v>
      </c>
      <c r="E11" s="15">
        <v>2738637.89</v>
      </c>
      <c r="F11" s="15">
        <v>416704.8</v>
      </c>
      <c r="G11" s="458">
        <f>6727254.64+8044184.75</f>
        <v>14771439.390000001</v>
      </c>
      <c r="H11" s="15">
        <v>114979274.33</v>
      </c>
      <c r="I11" s="16">
        <f>B11+SUM(D11:H11)</f>
        <v>951707800.95999992</v>
      </c>
    </row>
    <row r="12" spans="1:10">
      <c r="A12" s="14" t="s">
        <v>21</v>
      </c>
      <c r="B12" s="15">
        <f>SUM(B13:B15)</f>
        <v>13252858.24</v>
      </c>
      <c r="C12" s="15">
        <f t="shared" ref="C12:I12" si="0">SUM(C13:C15)</f>
        <v>0</v>
      </c>
      <c r="D12" s="15">
        <f t="shared" si="0"/>
        <v>16156729.75</v>
      </c>
      <c r="E12" s="15">
        <f t="shared" si="0"/>
        <v>332706.95</v>
      </c>
      <c r="F12" s="15">
        <f t="shared" si="0"/>
        <v>0</v>
      </c>
      <c r="G12" s="458">
        <f t="shared" si="0"/>
        <v>1294759.29</v>
      </c>
      <c r="H12" s="15">
        <f t="shared" si="0"/>
        <v>76716938.459999993</v>
      </c>
      <c r="I12" s="16">
        <f t="shared" si="0"/>
        <v>107753992.68999998</v>
      </c>
    </row>
    <row r="13" spans="1:10">
      <c r="A13" s="17" t="s">
        <v>22</v>
      </c>
      <c r="B13" s="19">
        <f>379956.93+32763+31510+170.66+220.93+212.99+84.67+154.78+83.34+41.01+30.43+21.17+29.1+27.78+10.58+19.84+10.58+5.29+3.97+15.88+68478.2</f>
        <v>513851.13</v>
      </c>
      <c r="C13" s="18"/>
      <c r="D13" s="19">
        <f>6835035.92</f>
        <v>6835035.9199999999</v>
      </c>
      <c r="E13" s="18"/>
      <c r="F13" s="18"/>
      <c r="G13" s="459">
        <v>848026.69</v>
      </c>
      <c r="H13" s="19"/>
      <c r="I13" s="20">
        <f>B13+SUM(D13:H13)</f>
        <v>8196913.7399999993</v>
      </c>
    </row>
    <row r="14" spans="1:10">
      <c r="A14" s="17" t="s">
        <v>23</v>
      </c>
      <c r="B14" s="19">
        <f>13252858.24-513851.13</f>
        <v>12739007.109999999</v>
      </c>
      <c r="C14" s="19"/>
      <c r="D14" s="19">
        <f>2118633.64+7203060.19</f>
        <v>9321693.8300000001</v>
      </c>
      <c r="E14" s="19">
        <f>323300.75+9406.2</f>
        <v>332706.95</v>
      </c>
      <c r="F14" s="18"/>
      <c r="G14" s="459">
        <f>229802.35+24452.65+192477.6</f>
        <v>446732.6</v>
      </c>
      <c r="H14" s="19">
        <v>76716938.459999993</v>
      </c>
      <c r="I14" s="20">
        <f>B14+SUM(D14:H14)</f>
        <v>99557078.949999988</v>
      </c>
    </row>
    <row r="15" spans="1:10">
      <c r="A15" s="17" t="s">
        <v>24</v>
      </c>
      <c r="B15" s="19"/>
      <c r="C15" s="18"/>
      <c r="D15" s="19"/>
      <c r="E15" s="19"/>
      <c r="F15" s="19"/>
      <c r="G15" s="459"/>
      <c r="H15" s="19"/>
      <c r="I15" s="20">
        <f>B15+SUM(D15:H15)</f>
        <v>0</v>
      </c>
    </row>
    <row r="16" spans="1:10">
      <c r="A16" s="14" t="s">
        <v>25</v>
      </c>
      <c r="B16" s="15">
        <f>SUM(B17:B18)</f>
        <v>2637499.9700000002</v>
      </c>
      <c r="C16" s="15">
        <f t="shared" ref="C16:H16" si="1">SUM(C17:C18)</f>
        <v>2256403.4300000002</v>
      </c>
      <c r="D16" s="15">
        <f t="shared" si="1"/>
        <v>7223073.0499999998</v>
      </c>
      <c r="E16" s="15">
        <f t="shared" si="1"/>
        <v>57411</v>
      </c>
      <c r="F16" s="15">
        <f t="shared" si="1"/>
        <v>113999</v>
      </c>
      <c r="G16" s="458">
        <f t="shared" si="1"/>
        <v>1339971.3900000001</v>
      </c>
      <c r="H16" s="15">
        <f t="shared" si="1"/>
        <v>32630330.66</v>
      </c>
      <c r="I16" s="16">
        <f>SUM(I17:I18)</f>
        <v>44002285.07</v>
      </c>
    </row>
    <row r="17" spans="1:9">
      <c r="A17" s="17" t="s">
        <v>26</v>
      </c>
      <c r="B17" s="18"/>
      <c r="C17" s="18"/>
      <c r="D17" s="19">
        <f>116194</f>
        <v>116194</v>
      </c>
      <c r="E17" s="19">
        <v>45899.91</v>
      </c>
      <c r="F17" s="19">
        <v>113999</v>
      </c>
      <c r="G17" s="459">
        <f>189533.92+214724.69</f>
        <v>404258.61</v>
      </c>
      <c r="H17" s="18"/>
      <c r="I17" s="20">
        <f>B17+SUM(D17:H17)</f>
        <v>680351.52</v>
      </c>
    </row>
    <row r="18" spans="1:9">
      <c r="A18" s="17" t="s">
        <v>23</v>
      </c>
      <c r="B18" s="19">
        <f>381096.54+2256403.43</f>
        <v>2637499.9700000002</v>
      </c>
      <c r="C18" s="19">
        <v>2256403.4300000002</v>
      </c>
      <c r="D18" s="19">
        <f>86271.09+320509+6700098.96</f>
        <v>7106879.0499999998</v>
      </c>
      <c r="E18" s="19">
        <v>11511.09</v>
      </c>
      <c r="F18" s="18"/>
      <c r="G18" s="459">
        <f>409513.83+37066.05+2178.58+486954.32</f>
        <v>935712.78</v>
      </c>
      <c r="H18" s="19">
        <v>32630330.66</v>
      </c>
      <c r="I18" s="20">
        <f>B18+SUM(D18:H18)</f>
        <v>43321933.549999997</v>
      </c>
    </row>
    <row r="19" spans="1:9">
      <c r="A19" s="14" t="s">
        <v>27</v>
      </c>
      <c r="B19" s="15">
        <f>B11+B12-B16</f>
        <v>472920678.08999997</v>
      </c>
      <c r="C19" s="15">
        <f t="shared" ref="C19:H19" si="2">C11+C12-C16</f>
        <v>5846011.8000000007</v>
      </c>
      <c r="D19" s="15">
        <f t="shared" si="2"/>
        <v>365430081.42999995</v>
      </c>
      <c r="E19" s="15">
        <f t="shared" si="2"/>
        <v>3013933.8400000003</v>
      </c>
      <c r="F19" s="15">
        <f t="shared" si="2"/>
        <v>302705.8</v>
      </c>
      <c r="G19" s="458">
        <f t="shared" si="2"/>
        <v>14726227.289999999</v>
      </c>
      <c r="H19" s="15">
        <f t="shared" si="2"/>
        <v>159065882.13</v>
      </c>
      <c r="I19" s="16">
        <f>I11+I12-I16</f>
        <v>1015459508.5799998</v>
      </c>
    </row>
    <row r="20" spans="1:9">
      <c r="A20" s="480" t="s">
        <v>28</v>
      </c>
      <c r="B20" s="481"/>
      <c r="C20" s="481"/>
      <c r="D20" s="481"/>
      <c r="E20" s="481"/>
      <c r="F20" s="481"/>
      <c r="G20" s="481"/>
      <c r="H20" s="481"/>
      <c r="I20" s="482"/>
    </row>
    <row r="21" spans="1:9">
      <c r="A21" s="14" t="s">
        <v>29</v>
      </c>
      <c r="B21" s="15">
        <f>355830.21+1591416.96</f>
        <v>1947247.17</v>
      </c>
      <c r="C21" s="15">
        <v>0</v>
      </c>
      <c r="D21" s="15">
        <f>137066124.93-10338742.24</f>
        <v>126727382.69000001</v>
      </c>
      <c r="E21" s="15">
        <v>2302012.2999999998</v>
      </c>
      <c r="F21" s="15">
        <v>400457.25</v>
      </c>
      <c r="G21" s="15">
        <f>5006557.81+8044184.75</f>
        <v>13050742.559999999</v>
      </c>
      <c r="H21" s="15">
        <v>0</v>
      </c>
      <c r="I21" s="16">
        <f>B21+SUM(D21:H21)</f>
        <v>144427841.97</v>
      </c>
    </row>
    <row r="22" spans="1:9">
      <c r="A22" s="14" t="s">
        <v>21</v>
      </c>
      <c r="B22" s="15">
        <f>SUM(B23:B25)</f>
        <v>44976.6</v>
      </c>
      <c r="C22" s="15">
        <f t="shared" ref="C22:I22" si="3">SUM(C23:C25)</f>
        <v>0</v>
      </c>
      <c r="D22" s="15">
        <f t="shared" si="3"/>
        <v>13359446.089999998</v>
      </c>
      <c r="E22" s="15">
        <f t="shared" si="3"/>
        <v>438325.30000000005</v>
      </c>
      <c r="F22" s="15">
        <f t="shared" si="3"/>
        <v>14997.72</v>
      </c>
      <c r="G22" s="15">
        <f t="shared" si="3"/>
        <v>1654692.35</v>
      </c>
      <c r="H22" s="15">
        <f t="shared" si="3"/>
        <v>0</v>
      </c>
      <c r="I22" s="16">
        <f t="shared" si="3"/>
        <v>15512438.059999999</v>
      </c>
    </row>
    <row r="23" spans="1:9">
      <c r="A23" s="17" t="s">
        <v>30</v>
      </c>
      <c r="B23" s="19">
        <v>44976.6</v>
      </c>
      <c r="C23" s="19"/>
      <c r="D23" s="19">
        <f>2031708.2+11218416.95+7625.04+100363.05+1332.85</f>
        <v>13359446.089999998</v>
      </c>
      <c r="E23" s="19">
        <v>105618.35</v>
      </c>
      <c r="F23" s="19">
        <v>14997.72</v>
      </c>
      <c r="G23" s="19">
        <v>782213.01</v>
      </c>
      <c r="H23" s="18"/>
      <c r="I23" s="20">
        <f>B23+SUM(D23:H23)</f>
        <v>14307251.769999998</v>
      </c>
    </row>
    <row r="24" spans="1:9">
      <c r="A24" s="17" t="s">
        <v>23</v>
      </c>
      <c r="B24" s="18"/>
      <c r="C24" s="18"/>
      <c r="D24" s="19"/>
      <c r="E24" s="19">
        <v>332706.95</v>
      </c>
      <c r="F24" s="18"/>
      <c r="G24" s="19">
        <v>872479.34</v>
      </c>
      <c r="H24" s="18"/>
      <c r="I24" s="20">
        <f>B24+SUM(D24:H24)</f>
        <v>1205186.29</v>
      </c>
    </row>
    <row r="25" spans="1:9">
      <c r="A25" s="17" t="s">
        <v>24</v>
      </c>
      <c r="B25" s="18"/>
      <c r="C25" s="18"/>
      <c r="D25" s="19"/>
      <c r="E25" s="18"/>
      <c r="F25" s="18"/>
      <c r="G25" s="18"/>
      <c r="H25" s="18"/>
      <c r="I25" s="20">
        <f>B25+SUM(D25:H25)</f>
        <v>0</v>
      </c>
    </row>
    <row r="26" spans="1:9">
      <c r="A26" s="14" t="s">
        <v>25</v>
      </c>
      <c r="B26" s="15">
        <f>SUM(B27:B28)</f>
        <v>0</v>
      </c>
      <c r="C26" s="15">
        <f t="shared" ref="C26:I26" si="4">SUM(C27:C28)</f>
        <v>0</v>
      </c>
      <c r="D26" s="15">
        <f t="shared" si="4"/>
        <v>1619790.57</v>
      </c>
      <c r="E26" s="15">
        <f t="shared" si="4"/>
        <v>57411</v>
      </c>
      <c r="F26" s="15">
        <f t="shared" si="4"/>
        <v>113999</v>
      </c>
      <c r="G26" s="15">
        <f t="shared" si="4"/>
        <v>1332558.18</v>
      </c>
      <c r="H26" s="15">
        <f t="shared" si="4"/>
        <v>0</v>
      </c>
      <c r="I26" s="16">
        <f t="shared" si="4"/>
        <v>3123758.75</v>
      </c>
    </row>
    <row r="27" spans="1:9">
      <c r="A27" s="17" t="s">
        <v>26</v>
      </c>
      <c r="B27" s="18"/>
      <c r="C27" s="18"/>
      <c r="D27" s="19">
        <v>1329.85</v>
      </c>
      <c r="E27" s="19">
        <v>45899.91</v>
      </c>
      <c r="F27" s="19">
        <v>113999</v>
      </c>
      <c r="G27" s="19">
        <f>G17</f>
        <v>404258.61</v>
      </c>
      <c r="H27" s="18"/>
      <c r="I27" s="20">
        <f>B27+SUM(D27:H27)</f>
        <v>565487.37</v>
      </c>
    </row>
    <row r="28" spans="1:9">
      <c r="A28" s="17" t="s">
        <v>23</v>
      </c>
      <c r="B28" s="19">
        <v>0</v>
      </c>
      <c r="C28" s="18"/>
      <c r="D28" s="19">
        <f>25881.12+170806.13+1421770.47-1329.85+1332.85</f>
        <v>1618460.72</v>
      </c>
      <c r="E28" s="19">
        <v>11511.09</v>
      </c>
      <c r="F28" s="18"/>
      <c r="G28" s="19">
        <f>486954.32+2178.58+599047.75+29652.84-189533.92</f>
        <v>928299.57</v>
      </c>
      <c r="H28" s="19"/>
      <c r="I28" s="20">
        <f>B28+SUM(D28:H28)</f>
        <v>2558271.38</v>
      </c>
    </row>
    <row r="29" spans="1:9">
      <c r="A29" s="14" t="s">
        <v>27</v>
      </c>
      <c r="B29" s="15">
        <f>B21+B22-B26</f>
        <v>1992223.77</v>
      </c>
      <c r="C29" s="15">
        <f t="shared" ref="C29:I29" si="5">C21+C22-C26</f>
        <v>0</v>
      </c>
      <c r="D29" s="15">
        <f>D21+D22-D26</f>
        <v>138467038.21000001</v>
      </c>
      <c r="E29" s="15">
        <f t="shared" si="5"/>
        <v>2682926.5999999996</v>
      </c>
      <c r="F29" s="15">
        <f t="shared" si="5"/>
        <v>301455.96999999997</v>
      </c>
      <c r="G29" s="15">
        <f t="shared" si="5"/>
        <v>13372876.729999999</v>
      </c>
      <c r="H29" s="15">
        <f t="shared" si="5"/>
        <v>0</v>
      </c>
      <c r="I29" s="16">
        <f t="shared" si="5"/>
        <v>156816521.28</v>
      </c>
    </row>
    <row r="30" spans="1:9">
      <c r="A30" s="480" t="s">
        <v>31</v>
      </c>
      <c r="B30" s="481"/>
      <c r="C30" s="481"/>
      <c r="D30" s="481"/>
      <c r="E30" s="481"/>
      <c r="F30" s="481"/>
      <c r="G30" s="481"/>
      <c r="H30" s="481"/>
      <c r="I30" s="482"/>
    </row>
    <row r="31" spans="1:9">
      <c r="A31" s="14" t="s">
        <v>29</v>
      </c>
      <c r="B31" s="15">
        <v>1591416.96</v>
      </c>
      <c r="C31" s="15">
        <v>1591416.96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6">
        <f>B31+SUM(D31:H31)</f>
        <v>1591416.96</v>
      </c>
    </row>
    <row r="32" spans="1:9">
      <c r="A32" s="17" t="s">
        <v>32</v>
      </c>
      <c r="B32" s="19">
        <v>-0.01</v>
      </c>
      <c r="C32" s="19">
        <v>-0.01</v>
      </c>
      <c r="D32" s="19"/>
      <c r="E32" s="19"/>
      <c r="F32" s="19"/>
      <c r="G32" s="19"/>
      <c r="H32" s="18"/>
      <c r="I32" s="20">
        <f>B32+SUM(D32:H32)</f>
        <v>-0.01</v>
      </c>
    </row>
    <row r="33" spans="1:9">
      <c r="A33" s="17" t="s">
        <v>33</v>
      </c>
      <c r="B33" s="21">
        <v>1336600.69</v>
      </c>
      <c r="C33" s="21">
        <v>1336600.69</v>
      </c>
      <c r="D33" s="21"/>
      <c r="E33" s="21"/>
      <c r="F33" s="21"/>
      <c r="G33" s="21"/>
      <c r="H33" s="22"/>
      <c r="I33" s="20">
        <f>B33+SUM(D33:H33)</f>
        <v>1336600.69</v>
      </c>
    </row>
    <row r="34" spans="1:9">
      <c r="A34" s="23" t="s">
        <v>27</v>
      </c>
      <c r="B34" s="24">
        <f>B31+B32-B33</f>
        <v>254816.26</v>
      </c>
      <c r="C34" s="24">
        <f t="shared" ref="C34:I34" si="6">C31+C32-C33</f>
        <v>254816.26</v>
      </c>
      <c r="D34" s="24">
        <f t="shared" si="6"/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5">
        <f t="shared" si="6"/>
        <v>254816.26</v>
      </c>
    </row>
    <row r="35" spans="1:9">
      <c r="A35" s="480" t="s">
        <v>34</v>
      </c>
      <c r="B35" s="483"/>
      <c r="C35" s="483"/>
      <c r="D35" s="483"/>
      <c r="E35" s="483"/>
      <c r="F35" s="483"/>
      <c r="G35" s="483"/>
      <c r="H35" s="483"/>
      <c r="I35" s="482"/>
    </row>
    <row r="36" spans="1:9">
      <c r="A36" s="26" t="s">
        <v>29</v>
      </c>
      <c r="B36" s="27">
        <f t="shared" ref="B36:I36" si="7">B11-B21-B31</f>
        <v>458766655.69</v>
      </c>
      <c r="C36" s="27">
        <f t="shared" si="7"/>
        <v>6510998.2700000005</v>
      </c>
      <c r="D36" s="27">
        <f t="shared" si="7"/>
        <v>229769042.03999996</v>
      </c>
      <c r="E36" s="27">
        <f t="shared" si="7"/>
        <v>436625.59000000032</v>
      </c>
      <c r="F36" s="27">
        <f t="shared" si="7"/>
        <v>16247.549999999988</v>
      </c>
      <c r="G36" s="27">
        <f t="shared" si="7"/>
        <v>1720696.8300000019</v>
      </c>
      <c r="H36" s="27">
        <f t="shared" si="7"/>
        <v>114979274.33</v>
      </c>
      <c r="I36" s="28">
        <f t="shared" si="7"/>
        <v>805688542.02999985</v>
      </c>
    </row>
    <row r="37" spans="1:9" ht="14.25" thickBot="1">
      <c r="A37" s="29" t="s">
        <v>27</v>
      </c>
      <c r="B37" s="30">
        <f>B19-B29-B34</f>
        <v>470673638.06</v>
      </c>
      <c r="C37" s="30">
        <f t="shared" ref="C37:I37" si="8">C19-C29-C34</f>
        <v>5591195.540000001</v>
      </c>
      <c r="D37" s="30">
        <f t="shared" si="8"/>
        <v>226963043.21999994</v>
      </c>
      <c r="E37" s="30">
        <f t="shared" si="8"/>
        <v>331007.24000000069</v>
      </c>
      <c r="F37" s="30">
        <f t="shared" si="8"/>
        <v>1249.8300000000163</v>
      </c>
      <c r="G37" s="30">
        <f t="shared" si="8"/>
        <v>1353350.5600000005</v>
      </c>
      <c r="H37" s="30">
        <f t="shared" si="8"/>
        <v>159065882.13</v>
      </c>
      <c r="I37" s="31">
        <f t="shared" si="8"/>
        <v>858388171.03999984</v>
      </c>
    </row>
    <row r="38" spans="1:9">
      <c r="A38" s="32"/>
      <c r="B38" s="33"/>
      <c r="C38" s="33"/>
      <c r="D38" s="33"/>
      <c r="E38" s="33"/>
      <c r="F38" s="33"/>
      <c r="G38" s="33"/>
      <c r="H38" s="33"/>
      <c r="I38" s="33"/>
    </row>
    <row r="39" spans="1:9">
      <c r="A39" s="32"/>
      <c r="B39" s="33"/>
      <c r="C39" s="33"/>
      <c r="D39" s="33"/>
      <c r="E39" s="33"/>
      <c r="F39" s="33"/>
      <c r="G39" s="33"/>
      <c r="H39" s="33"/>
      <c r="I39" s="33"/>
    </row>
    <row r="40" spans="1:9" ht="14.25">
      <c r="A40" s="34" t="s">
        <v>35</v>
      </c>
      <c r="B40" s="34"/>
    </row>
    <row r="41" spans="1:9" ht="15.75" thickBot="1">
      <c r="A41"/>
      <c r="B41"/>
    </row>
    <row r="42" spans="1:9" ht="21.75" customHeight="1">
      <c r="A42" s="484" t="s">
        <v>36</v>
      </c>
      <c r="B42" s="485"/>
      <c r="C42" s="486" t="s">
        <v>37</v>
      </c>
    </row>
    <row r="43" spans="1:9" ht="13.5" customHeight="1">
      <c r="A43" s="489"/>
      <c r="B43" s="490"/>
      <c r="C43" s="487"/>
    </row>
    <row r="44" spans="1:9" ht="29.25" customHeight="1">
      <c r="A44" s="491"/>
      <c r="B44" s="492"/>
      <c r="C44" s="488"/>
    </row>
    <row r="45" spans="1:9" ht="15.75">
      <c r="A45" s="501" t="s">
        <v>19</v>
      </c>
      <c r="B45" s="502"/>
      <c r="C45" s="503"/>
    </row>
    <row r="46" spans="1:9" ht="15">
      <c r="A46" s="504" t="s">
        <v>20</v>
      </c>
      <c r="B46" s="505"/>
      <c r="C46" s="35">
        <v>1138755.23</v>
      </c>
    </row>
    <row r="47" spans="1:9" ht="15">
      <c r="A47" s="499" t="s">
        <v>21</v>
      </c>
      <c r="B47" s="500"/>
      <c r="C47" s="36">
        <f>SUM(C48:C49)</f>
        <v>13976.44</v>
      </c>
    </row>
    <row r="48" spans="1:9" ht="15">
      <c r="A48" s="497" t="s">
        <v>22</v>
      </c>
      <c r="B48" s="498"/>
      <c r="C48" s="37">
        <v>13976.44</v>
      </c>
    </row>
    <row r="49" spans="1:3" ht="15">
      <c r="A49" s="497" t="s">
        <v>23</v>
      </c>
      <c r="B49" s="498"/>
      <c r="C49" s="37"/>
    </row>
    <row r="50" spans="1:3" ht="15">
      <c r="A50" s="499" t="s">
        <v>25</v>
      </c>
      <c r="B50" s="500"/>
      <c r="C50" s="36">
        <f>SUM(C51:C52)</f>
        <v>1909.17</v>
      </c>
    </row>
    <row r="51" spans="1:3" ht="15">
      <c r="A51" s="497" t="s">
        <v>26</v>
      </c>
      <c r="B51" s="498"/>
      <c r="C51" s="37"/>
    </row>
    <row r="52" spans="1:3" ht="15">
      <c r="A52" s="497" t="s">
        <v>23</v>
      </c>
      <c r="B52" s="498"/>
      <c r="C52" s="37">
        <v>1909.17</v>
      </c>
    </row>
    <row r="53" spans="1:3" ht="15">
      <c r="A53" s="499" t="s">
        <v>38</v>
      </c>
      <c r="B53" s="500"/>
      <c r="C53" s="36">
        <f>C46+C47-C50</f>
        <v>1150822.5</v>
      </c>
    </row>
    <row r="54" spans="1:3" ht="15.75">
      <c r="A54" s="501" t="s">
        <v>28</v>
      </c>
      <c r="B54" s="502"/>
      <c r="C54" s="503"/>
    </row>
    <row r="55" spans="1:3" ht="15">
      <c r="A55" s="504" t="s">
        <v>29</v>
      </c>
      <c r="B55" s="505"/>
      <c r="C55" s="35">
        <f>589358.07+489948.64</f>
        <v>1079306.71</v>
      </c>
    </row>
    <row r="56" spans="1:3" ht="15">
      <c r="A56" s="499" t="s">
        <v>21</v>
      </c>
      <c r="B56" s="500"/>
      <c r="C56" s="36">
        <f>SUM(C57:C58)</f>
        <v>46402.96</v>
      </c>
    </row>
    <row r="57" spans="1:3" ht="15">
      <c r="A57" s="497" t="s">
        <v>30</v>
      </c>
      <c r="B57" s="498"/>
      <c r="C57" s="37">
        <v>32426.52</v>
      </c>
    </row>
    <row r="58" spans="1:3" ht="15">
      <c r="A58" s="497" t="s">
        <v>23</v>
      </c>
      <c r="B58" s="498"/>
      <c r="C58" s="37">
        <v>13976.44</v>
      </c>
    </row>
    <row r="59" spans="1:3" ht="15">
      <c r="A59" s="499" t="s">
        <v>25</v>
      </c>
      <c r="B59" s="500"/>
      <c r="C59" s="36">
        <f>SUM(C60:C61)</f>
        <v>1909.17</v>
      </c>
    </row>
    <row r="60" spans="1:3" ht="15">
      <c r="A60" s="497" t="s">
        <v>26</v>
      </c>
      <c r="B60" s="498"/>
      <c r="C60" s="37"/>
    </row>
    <row r="61" spans="1:3" ht="15">
      <c r="A61" s="512" t="s">
        <v>23</v>
      </c>
      <c r="B61" s="513"/>
      <c r="C61" s="38">
        <v>1909.17</v>
      </c>
    </row>
    <row r="62" spans="1:3" ht="15">
      <c r="A62" s="514" t="s">
        <v>27</v>
      </c>
      <c r="B62" s="515"/>
      <c r="C62" s="39">
        <f>C55+C56-C59</f>
        <v>1123800.5</v>
      </c>
    </row>
    <row r="63" spans="1:3" ht="15">
      <c r="A63" s="506" t="s">
        <v>31</v>
      </c>
      <c r="B63" s="507"/>
      <c r="C63" s="503"/>
    </row>
    <row r="64" spans="1:3" ht="15">
      <c r="A64" s="504" t="s">
        <v>29</v>
      </c>
      <c r="B64" s="505"/>
      <c r="C64" s="35"/>
    </row>
    <row r="65" spans="1:5" ht="15">
      <c r="A65" s="508" t="s">
        <v>32</v>
      </c>
      <c r="B65" s="509"/>
      <c r="C65" s="40"/>
    </row>
    <row r="66" spans="1:5" ht="15">
      <c r="A66" s="508" t="s">
        <v>33</v>
      </c>
      <c r="B66" s="509"/>
      <c r="C66" s="40"/>
    </row>
    <row r="67" spans="1:5" ht="15">
      <c r="A67" s="510" t="s">
        <v>38</v>
      </c>
      <c r="B67" s="511"/>
      <c r="C67" s="41">
        <f>C64+C65-C66</f>
        <v>0</v>
      </c>
    </row>
    <row r="68" spans="1:5" ht="15.75">
      <c r="A68" s="501" t="s">
        <v>34</v>
      </c>
      <c r="B68" s="502"/>
      <c r="C68" s="503"/>
    </row>
    <row r="69" spans="1:5" ht="15">
      <c r="A69" s="504" t="s">
        <v>29</v>
      </c>
      <c r="B69" s="505"/>
      <c r="C69" s="35">
        <f>C46-C55-C64</f>
        <v>59448.520000000019</v>
      </c>
    </row>
    <row r="70" spans="1:5" ht="15.75" thickBot="1">
      <c r="A70" s="524" t="s">
        <v>27</v>
      </c>
      <c r="B70" s="525"/>
      <c r="C70" s="42">
        <f>C53-C62-C67</f>
        <v>27022</v>
      </c>
    </row>
    <row r="78" spans="1:5" ht="15">
      <c r="A78" s="526" t="s">
        <v>39</v>
      </c>
      <c r="B78" s="527"/>
      <c r="C78" s="527"/>
      <c r="D78" s="527"/>
      <c r="E78" s="527"/>
    </row>
    <row r="79" spans="1:5" ht="14.25" thickBot="1">
      <c r="A79" s="43"/>
      <c r="B79" s="44"/>
      <c r="C79" s="44"/>
      <c r="D79" s="44"/>
      <c r="E79" s="44"/>
    </row>
    <row r="80" spans="1:5" ht="153.75" thickBot="1">
      <c r="A80" s="45" t="s">
        <v>40</v>
      </c>
      <c r="B80" s="46" t="s">
        <v>41</v>
      </c>
      <c r="C80" s="46" t="s">
        <v>42</v>
      </c>
      <c r="D80" s="46" t="s">
        <v>43</v>
      </c>
      <c r="E80" s="47" t="s">
        <v>44</v>
      </c>
    </row>
    <row r="81" spans="1:5" ht="14.25" thickBot="1">
      <c r="A81" s="48" t="s">
        <v>19</v>
      </c>
      <c r="B81" s="49"/>
      <c r="C81" s="49"/>
      <c r="D81" s="49"/>
      <c r="E81" s="50"/>
    </row>
    <row r="82" spans="1:5" ht="25.5">
      <c r="A82" s="51" t="s">
        <v>45</v>
      </c>
      <c r="B82" s="52"/>
      <c r="C82" s="52">
        <v>167762.29</v>
      </c>
      <c r="D82" s="52"/>
      <c r="E82" s="53">
        <f>B82+C82+D82</f>
        <v>167762.29</v>
      </c>
    </row>
    <row r="83" spans="1:5">
      <c r="A83" s="54" t="s">
        <v>32</v>
      </c>
      <c r="B83" s="55">
        <f>SUM(B84:B85)</f>
        <v>0</v>
      </c>
      <c r="C83" s="55">
        <f>SUM(C84:C85)</f>
        <v>0</v>
      </c>
      <c r="D83" s="55">
        <f>SUM(D84:D85)</f>
        <v>0</v>
      </c>
      <c r="E83" s="56">
        <f>SUM(E84:E85)</f>
        <v>0</v>
      </c>
    </row>
    <row r="84" spans="1:5">
      <c r="A84" s="57" t="s">
        <v>46</v>
      </c>
      <c r="B84" s="58"/>
      <c r="C84" s="58"/>
      <c r="D84" s="58"/>
      <c r="E84" s="59">
        <f>B84+C84+D84</f>
        <v>0</v>
      </c>
    </row>
    <row r="85" spans="1:5">
      <c r="A85" s="57" t="s">
        <v>47</v>
      </c>
      <c r="B85" s="58"/>
      <c r="C85" s="58"/>
      <c r="D85" s="58"/>
      <c r="E85" s="59">
        <f>B85+C85+D85</f>
        <v>0</v>
      </c>
    </row>
    <row r="86" spans="1:5">
      <c r="A86" s="54" t="s">
        <v>33</v>
      </c>
      <c r="B86" s="55">
        <f>SUM(B87:B89)</f>
        <v>0</v>
      </c>
      <c r="C86" s="55">
        <f>SUM(C87:C89)</f>
        <v>0</v>
      </c>
      <c r="D86" s="55">
        <f>SUM(D87:D89)</f>
        <v>0</v>
      </c>
      <c r="E86" s="56">
        <f>SUM(E87:E89)</f>
        <v>0</v>
      </c>
    </row>
    <row r="87" spans="1:5">
      <c r="A87" s="57" t="s">
        <v>48</v>
      </c>
      <c r="B87" s="58"/>
      <c r="C87" s="58"/>
      <c r="D87" s="58"/>
      <c r="E87" s="59">
        <f>B87+C87+D87</f>
        <v>0</v>
      </c>
    </row>
    <row r="88" spans="1:5">
      <c r="A88" s="57" t="s">
        <v>49</v>
      </c>
      <c r="B88" s="58"/>
      <c r="C88" s="58"/>
      <c r="D88" s="58"/>
      <c r="E88" s="59">
        <f>B88+C88+D88</f>
        <v>0</v>
      </c>
    </row>
    <row r="89" spans="1:5">
      <c r="A89" s="60" t="s">
        <v>50</v>
      </c>
      <c r="B89" s="58"/>
      <c r="C89" s="58"/>
      <c r="D89" s="58"/>
      <c r="E89" s="59">
        <f>B89+C89+D89</f>
        <v>0</v>
      </c>
    </row>
    <row r="90" spans="1:5" ht="26.25" thickBot="1">
      <c r="A90" s="61" t="s">
        <v>51</v>
      </c>
      <c r="B90" s="62">
        <f>B82+B83-B86</f>
        <v>0</v>
      </c>
      <c r="C90" s="62">
        <f>C82+C83-C86</f>
        <v>167762.29</v>
      </c>
      <c r="D90" s="62">
        <f>D82+D83-D86</f>
        <v>0</v>
      </c>
      <c r="E90" s="63">
        <f>E82+E83-E86</f>
        <v>167762.29</v>
      </c>
    </row>
    <row r="91" spans="1:5" ht="14.25" thickBot="1">
      <c r="A91" s="64" t="s">
        <v>52</v>
      </c>
      <c r="B91" s="65"/>
      <c r="C91" s="65"/>
      <c r="D91" s="65"/>
      <c r="E91" s="66"/>
    </row>
    <row r="92" spans="1:5">
      <c r="A92" s="51" t="s">
        <v>53</v>
      </c>
      <c r="B92" s="52"/>
      <c r="C92" s="52"/>
      <c r="D92" s="52"/>
      <c r="E92" s="53">
        <f>B92+C92+D92</f>
        <v>0</v>
      </c>
    </row>
    <row r="93" spans="1:5">
      <c r="A93" s="54" t="s">
        <v>32</v>
      </c>
      <c r="B93" s="55">
        <f>SUM(B94:B94)</f>
        <v>0</v>
      </c>
      <c r="C93" s="55">
        <f>SUM(C94:C94)</f>
        <v>0</v>
      </c>
      <c r="D93" s="55">
        <f>SUM(D94:D94)</f>
        <v>0</v>
      </c>
      <c r="E93" s="56">
        <f>SUM(E94:E94)</f>
        <v>0</v>
      </c>
    </row>
    <row r="94" spans="1:5">
      <c r="A94" s="57" t="s">
        <v>54</v>
      </c>
      <c r="B94" s="58"/>
      <c r="C94" s="58"/>
      <c r="D94" s="58"/>
      <c r="E94" s="59">
        <f>B94+C94+D94</f>
        <v>0</v>
      </c>
    </row>
    <row r="95" spans="1:5">
      <c r="A95" s="54" t="s">
        <v>33</v>
      </c>
      <c r="B95" s="55">
        <f>SUM(B96:B98)</f>
        <v>0</v>
      </c>
      <c r="C95" s="55">
        <f>SUM(C96:C98)</f>
        <v>0</v>
      </c>
      <c r="D95" s="55">
        <f>SUM(D96:D98)</f>
        <v>0</v>
      </c>
      <c r="E95" s="56">
        <f>SUM(E96:E98)</f>
        <v>0</v>
      </c>
    </row>
    <row r="96" spans="1:5">
      <c r="A96" s="57" t="s">
        <v>55</v>
      </c>
      <c r="B96" s="58"/>
      <c r="C96" s="58"/>
      <c r="D96" s="58"/>
      <c r="E96" s="59">
        <f>B96+C96+D96</f>
        <v>0</v>
      </c>
    </row>
    <row r="97" spans="1:5">
      <c r="A97" s="57" t="s">
        <v>56</v>
      </c>
      <c r="B97" s="58"/>
      <c r="C97" s="58"/>
      <c r="D97" s="58"/>
      <c r="E97" s="59">
        <f>B97+C97+D97</f>
        <v>0</v>
      </c>
    </row>
    <row r="98" spans="1:5">
      <c r="A98" s="67" t="s">
        <v>57</v>
      </c>
      <c r="B98" s="58"/>
      <c r="C98" s="58"/>
      <c r="D98" s="58"/>
      <c r="E98" s="59">
        <f>B98+C98+D98</f>
        <v>0</v>
      </c>
    </row>
    <row r="99" spans="1:5" ht="14.25" thickBot="1">
      <c r="A99" s="61" t="s">
        <v>58</v>
      </c>
      <c r="B99" s="62">
        <f>B92+B93-B95</f>
        <v>0</v>
      </c>
      <c r="C99" s="62">
        <f>C92+C93-C95</f>
        <v>0</v>
      </c>
      <c r="D99" s="62">
        <f>D92+D93-D95</f>
        <v>0</v>
      </c>
      <c r="E99" s="63">
        <f>E92+E93-E95</f>
        <v>0</v>
      </c>
    </row>
    <row r="107" spans="1:5" ht="48" customHeight="1">
      <c r="A107" s="466" t="s">
        <v>59</v>
      </c>
      <c r="B107" s="523"/>
      <c r="C107" s="523"/>
    </row>
    <row r="108" spans="1:5">
      <c r="A108" s="528"/>
      <c r="B108" s="529"/>
      <c r="C108" s="529"/>
    </row>
    <row r="109" spans="1:5">
      <c r="A109" s="68" t="s">
        <v>60</v>
      </c>
      <c r="B109" s="68" t="s">
        <v>0</v>
      </c>
      <c r="C109" s="68" t="s">
        <v>1</v>
      </c>
    </row>
    <row r="110" spans="1:5">
      <c r="A110" s="69" t="s">
        <v>61</v>
      </c>
      <c r="B110" s="70">
        <v>0</v>
      </c>
      <c r="C110" s="70">
        <v>0</v>
      </c>
    </row>
    <row r="111" spans="1:5">
      <c r="A111" s="71" t="s">
        <v>62</v>
      </c>
      <c r="B111" s="71"/>
      <c r="C111" s="71"/>
    </row>
    <row r="112" spans="1:5">
      <c r="A112" s="72" t="s">
        <v>63</v>
      </c>
      <c r="B112" s="73">
        <v>0</v>
      </c>
      <c r="C112" s="74">
        <v>0</v>
      </c>
    </row>
    <row r="115" spans="1:9" ht="15">
      <c r="A115" s="466" t="s">
        <v>64</v>
      </c>
      <c r="B115" s="523"/>
      <c r="C115" s="523"/>
      <c r="D115" s="530"/>
      <c r="E115" s="530"/>
      <c r="F115" s="530"/>
      <c r="G115" s="530"/>
    </row>
    <row r="116" spans="1:9" ht="14.25" thickBot="1">
      <c r="A116" s="516"/>
      <c r="B116" s="517"/>
      <c r="C116" s="517"/>
    </row>
    <row r="117" spans="1:9" ht="13.5" customHeight="1">
      <c r="A117" s="518"/>
      <c r="B117" s="520" t="s">
        <v>65</v>
      </c>
      <c r="C117" s="521"/>
      <c r="D117" s="521"/>
      <c r="E117" s="521"/>
      <c r="F117" s="522"/>
      <c r="G117" s="520" t="s">
        <v>66</v>
      </c>
      <c r="H117" s="521"/>
      <c r="I117" s="522"/>
    </row>
    <row r="118" spans="1:9" ht="38.25">
      <c r="A118" s="519"/>
      <c r="B118" s="75" t="s">
        <v>67</v>
      </c>
      <c r="C118" s="76" t="s">
        <v>68</v>
      </c>
      <c r="D118" s="76" t="s">
        <v>69</v>
      </c>
      <c r="E118" s="76" t="s">
        <v>70</v>
      </c>
      <c r="F118" s="77" t="s">
        <v>71</v>
      </c>
      <c r="G118" s="78" t="s">
        <v>72</v>
      </c>
      <c r="H118" s="79" t="s">
        <v>73</v>
      </c>
      <c r="I118" s="80" t="s">
        <v>74</v>
      </c>
    </row>
    <row r="119" spans="1:9">
      <c r="A119" s="81" t="s">
        <v>0</v>
      </c>
      <c r="B119" s="82">
        <v>0</v>
      </c>
      <c r="C119" s="83">
        <v>1591416.96</v>
      </c>
      <c r="D119" s="83">
        <v>0</v>
      </c>
      <c r="E119" s="84">
        <v>10338742.24</v>
      </c>
      <c r="F119" s="85">
        <v>0</v>
      </c>
      <c r="G119" s="86">
        <v>0</v>
      </c>
      <c r="H119" s="83">
        <v>0</v>
      </c>
      <c r="I119" s="87">
        <v>0</v>
      </c>
    </row>
    <row r="120" spans="1:9" ht="36">
      <c r="A120" s="88" t="s">
        <v>75</v>
      </c>
      <c r="B120" s="89">
        <v>0</v>
      </c>
      <c r="C120" s="460">
        <v>-0.01</v>
      </c>
      <c r="D120" s="90">
        <v>0</v>
      </c>
      <c r="E120" s="84">
        <v>695015.52</v>
      </c>
      <c r="F120" s="85">
        <v>0</v>
      </c>
      <c r="G120" s="86">
        <v>0</v>
      </c>
      <c r="H120" s="90">
        <v>0</v>
      </c>
      <c r="I120" s="91">
        <v>0</v>
      </c>
    </row>
    <row r="121" spans="1:9" ht="36.75" thickBot="1">
      <c r="A121" s="92" t="s">
        <v>76</v>
      </c>
      <c r="B121" s="93">
        <v>0</v>
      </c>
      <c r="C121" s="461">
        <v>1336600.69</v>
      </c>
      <c r="D121" s="94">
        <v>0</v>
      </c>
      <c r="E121" s="84">
        <v>0</v>
      </c>
      <c r="F121" s="85">
        <v>0</v>
      </c>
      <c r="G121" s="86">
        <v>0</v>
      </c>
      <c r="H121" s="94">
        <v>0</v>
      </c>
      <c r="I121" s="95">
        <v>0</v>
      </c>
    </row>
    <row r="122" spans="1:9" ht="15.75" thickBot="1">
      <c r="A122" s="96" t="s">
        <v>1</v>
      </c>
      <c r="B122" s="97">
        <f t="shared" ref="B122:I122" si="9">B119+B120-B121</f>
        <v>0</v>
      </c>
      <c r="C122" s="98">
        <f t="shared" si="9"/>
        <v>254816.26</v>
      </c>
      <c r="D122" s="98">
        <f t="shared" si="9"/>
        <v>0</v>
      </c>
      <c r="E122" s="99">
        <f t="shared" si="9"/>
        <v>11033757.76</v>
      </c>
      <c r="F122" s="100">
        <f t="shared" si="9"/>
        <v>0</v>
      </c>
      <c r="G122" s="101">
        <f t="shared" si="9"/>
        <v>0</v>
      </c>
      <c r="H122" s="102">
        <f t="shared" si="9"/>
        <v>0</v>
      </c>
      <c r="I122" s="103">
        <f t="shared" si="9"/>
        <v>0</v>
      </c>
    </row>
    <row r="125" spans="1:9" ht="15">
      <c r="A125" s="466" t="s">
        <v>77</v>
      </c>
      <c r="B125" s="523"/>
      <c r="C125" s="523"/>
    </row>
    <row r="126" spans="1:9" ht="14.25" thickBot="1">
      <c r="A126" s="516"/>
      <c r="B126" s="517"/>
      <c r="C126" s="517"/>
    </row>
    <row r="127" spans="1:9">
      <c r="A127" s="104" t="s">
        <v>60</v>
      </c>
      <c r="B127" s="105" t="s">
        <v>0</v>
      </c>
      <c r="C127" s="106" t="s">
        <v>1</v>
      </c>
    </row>
    <row r="128" spans="1:9" ht="26.25" thickBot="1">
      <c r="A128" s="107" t="s">
        <v>78</v>
      </c>
      <c r="B128" s="108">
        <f>1799069.46-355830.21</f>
        <v>1443239.25</v>
      </c>
      <c r="C128" s="109">
        <f>1799069.46-400806.81</f>
        <v>1398262.65</v>
      </c>
    </row>
    <row r="132" spans="1:4" ht="50.25" customHeight="1">
      <c r="A132" s="466" t="s">
        <v>79</v>
      </c>
      <c r="B132" s="523"/>
      <c r="C132" s="523"/>
      <c r="D132" s="530"/>
    </row>
    <row r="133" spans="1:4" ht="14.25" thickBot="1">
      <c r="A133" s="536"/>
      <c r="B133" s="537"/>
      <c r="C133" s="537"/>
    </row>
    <row r="134" spans="1:4">
      <c r="A134" s="538" t="s">
        <v>40</v>
      </c>
      <c r="B134" s="539"/>
      <c r="C134" s="105" t="s">
        <v>0</v>
      </c>
      <c r="D134" s="106" t="s">
        <v>1</v>
      </c>
    </row>
    <row r="135" spans="1:4" ht="66" customHeight="1">
      <c r="A135" s="540" t="s">
        <v>80</v>
      </c>
      <c r="B135" s="541"/>
      <c r="C135" s="70">
        <f>C137+SUM(C138:C141)</f>
        <v>0</v>
      </c>
      <c r="D135" s="110">
        <f>D137+SUM(D138:D141)</f>
        <v>0</v>
      </c>
    </row>
    <row r="136" spans="1:4">
      <c r="A136" s="542" t="s">
        <v>62</v>
      </c>
      <c r="B136" s="543"/>
      <c r="C136" s="111"/>
      <c r="D136" s="112"/>
    </row>
    <row r="137" spans="1:4">
      <c r="A137" s="544" t="s">
        <v>11</v>
      </c>
      <c r="B137" s="545"/>
      <c r="C137" s="113">
        <v>0</v>
      </c>
      <c r="D137" s="114">
        <v>0</v>
      </c>
    </row>
    <row r="138" spans="1:4">
      <c r="A138" s="531" t="s">
        <v>13</v>
      </c>
      <c r="B138" s="532"/>
      <c r="C138" s="115">
        <v>0</v>
      </c>
      <c r="D138" s="116">
        <v>0</v>
      </c>
    </row>
    <row r="139" spans="1:4">
      <c r="A139" s="531" t="s">
        <v>14</v>
      </c>
      <c r="B139" s="532"/>
      <c r="C139" s="115">
        <v>0</v>
      </c>
      <c r="D139" s="116">
        <v>0</v>
      </c>
    </row>
    <row r="140" spans="1:4">
      <c r="A140" s="531" t="s">
        <v>15</v>
      </c>
      <c r="B140" s="532"/>
      <c r="C140" s="115">
        <v>0</v>
      </c>
      <c r="D140" s="116">
        <v>0</v>
      </c>
    </row>
    <row r="141" spans="1:4">
      <c r="A141" s="531" t="s">
        <v>16</v>
      </c>
      <c r="B141" s="532"/>
      <c r="C141" s="115">
        <v>0</v>
      </c>
      <c r="D141" s="116">
        <v>0</v>
      </c>
    </row>
    <row r="159" spans="1:9" ht="15">
      <c r="A159" s="533" t="s">
        <v>81</v>
      </c>
      <c r="B159" s="464"/>
      <c r="C159" s="464"/>
      <c r="D159" s="464"/>
      <c r="E159" s="464"/>
      <c r="F159" s="464"/>
      <c r="G159" s="464"/>
      <c r="H159" s="464"/>
      <c r="I159" s="464"/>
    </row>
    <row r="160" spans="1:9" ht="16.5" thickBot="1">
      <c r="A160" s="117"/>
      <c r="B160" s="118"/>
      <c r="C160" s="118"/>
      <c r="D160" s="118"/>
      <c r="E160" s="118" t="s">
        <v>82</v>
      </c>
      <c r="F160" s="119"/>
      <c r="G160" s="119"/>
      <c r="H160" s="119"/>
      <c r="I160" s="119"/>
    </row>
    <row r="161" spans="1:9" ht="89.25" customHeight="1" thickBot="1">
      <c r="A161" s="534" t="s">
        <v>83</v>
      </c>
      <c r="B161" s="535"/>
      <c r="C161" s="120" t="s">
        <v>84</v>
      </c>
      <c r="D161" s="121" t="s">
        <v>85</v>
      </c>
      <c r="E161" s="120" t="s">
        <v>86</v>
      </c>
      <c r="F161" s="122" t="s">
        <v>87</v>
      </c>
      <c r="G161" s="120" t="s">
        <v>88</v>
      </c>
      <c r="H161" s="120" t="s">
        <v>89</v>
      </c>
      <c r="I161" s="123" t="s">
        <v>90</v>
      </c>
    </row>
    <row r="162" spans="1:9">
      <c r="A162" s="124"/>
      <c r="B162" s="125" t="s">
        <v>0</v>
      </c>
      <c r="C162" s="126"/>
      <c r="D162" s="127"/>
      <c r="E162" s="128"/>
      <c r="F162" s="127"/>
      <c r="G162" s="128"/>
      <c r="H162" s="128"/>
      <c r="I162" s="129"/>
    </row>
    <row r="163" spans="1:9">
      <c r="A163" s="130"/>
      <c r="B163" s="131" t="s">
        <v>91</v>
      </c>
      <c r="C163" s="132"/>
      <c r="D163" s="133"/>
      <c r="E163" s="134"/>
      <c r="F163" s="133"/>
      <c r="G163" s="134"/>
      <c r="H163" s="134"/>
      <c r="I163" s="135"/>
    </row>
    <row r="164" spans="1:9">
      <c r="A164" s="136" t="s">
        <v>92</v>
      </c>
      <c r="B164" s="137"/>
      <c r="C164" s="138"/>
      <c r="D164" s="139"/>
      <c r="E164" s="140"/>
      <c r="F164" s="139"/>
      <c r="G164" s="140"/>
      <c r="H164" s="140"/>
      <c r="I164" s="141"/>
    </row>
    <row r="165" spans="1:9">
      <c r="A165" s="136" t="s">
        <v>93</v>
      </c>
      <c r="B165" s="137"/>
      <c r="C165" s="138"/>
      <c r="D165" s="139"/>
      <c r="E165" s="140"/>
      <c r="F165" s="139"/>
      <c r="G165" s="140"/>
      <c r="H165" s="140"/>
      <c r="I165" s="141"/>
    </row>
    <row r="166" spans="1:9" ht="14.25" thickBot="1">
      <c r="A166" s="142" t="s">
        <v>94</v>
      </c>
      <c r="B166" s="143"/>
      <c r="C166" s="144"/>
      <c r="D166" s="145"/>
      <c r="E166" s="146"/>
      <c r="F166" s="145"/>
      <c r="G166" s="146"/>
      <c r="H166" s="146"/>
      <c r="I166" s="147"/>
    </row>
    <row r="167" spans="1:9" ht="14.25" thickBot="1">
      <c r="A167" s="148"/>
      <c r="B167" s="149" t="s">
        <v>95</v>
      </c>
      <c r="C167" s="150"/>
      <c r="D167" s="150"/>
      <c r="E167" s="150">
        <f>SUM(E164:E166)</f>
        <v>0</v>
      </c>
      <c r="F167" s="150">
        <f>SUM(F164:F166)</f>
        <v>0</v>
      </c>
      <c r="G167" s="150">
        <f>SUM(G164:G166)</f>
        <v>0</v>
      </c>
      <c r="H167" s="150"/>
      <c r="I167" s="150"/>
    </row>
    <row r="168" spans="1:9" ht="87.75" customHeight="1" thickBot="1">
      <c r="A168" s="534" t="s">
        <v>83</v>
      </c>
      <c r="B168" s="558"/>
      <c r="C168" s="120" t="s">
        <v>84</v>
      </c>
      <c r="D168" s="121" t="s">
        <v>85</v>
      </c>
      <c r="E168" s="120" t="s">
        <v>86</v>
      </c>
      <c r="F168" s="122" t="s">
        <v>87</v>
      </c>
      <c r="G168" s="120" t="s">
        <v>88</v>
      </c>
      <c r="H168" s="120" t="s">
        <v>89</v>
      </c>
      <c r="I168" s="123" t="s">
        <v>90</v>
      </c>
    </row>
    <row r="169" spans="1:9" ht="14.25" thickBot="1">
      <c r="A169" s="151"/>
      <c r="B169" s="152" t="s">
        <v>1</v>
      </c>
      <c r="C169" s="153"/>
      <c r="D169" s="154"/>
      <c r="E169" s="155"/>
      <c r="F169" s="154"/>
      <c r="G169" s="155"/>
      <c r="H169" s="155"/>
      <c r="I169" s="156"/>
    </row>
    <row r="170" spans="1:9">
      <c r="A170" s="130"/>
      <c r="B170" s="131" t="s">
        <v>91</v>
      </c>
      <c r="C170" s="132"/>
      <c r="D170" s="133"/>
      <c r="E170" s="134"/>
      <c r="F170" s="133"/>
      <c r="G170" s="134"/>
      <c r="H170" s="134"/>
      <c r="I170" s="135"/>
    </row>
    <row r="171" spans="1:9">
      <c r="A171" s="136" t="s">
        <v>92</v>
      </c>
      <c r="B171" s="137"/>
      <c r="C171" s="138"/>
      <c r="D171" s="139"/>
      <c r="E171" s="140"/>
      <c r="F171" s="139"/>
      <c r="G171" s="140"/>
      <c r="H171" s="140"/>
      <c r="I171" s="141"/>
    </row>
    <row r="172" spans="1:9">
      <c r="A172" s="136" t="s">
        <v>93</v>
      </c>
      <c r="B172" s="137"/>
      <c r="C172" s="138"/>
      <c r="D172" s="139"/>
      <c r="E172" s="140"/>
      <c r="F172" s="139"/>
      <c r="G172" s="140"/>
      <c r="H172" s="140"/>
      <c r="I172" s="141"/>
    </row>
    <row r="173" spans="1:9" ht="14.25" thickBot="1">
      <c r="A173" s="142" t="s">
        <v>94</v>
      </c>
      <c r="B173" s="143"/>
      <c r="C173" s="144"/>
      <c r="D173" s="145"/>
      <c r="E173" s="146"/>
      <c r="F173" s="145"/>
      <c r="G173" s="146"/>
      <c r="H173" s="146"/>
      <c r="I173" s="147"/>
    </row>
    <row r="174" spans="1:9" ht="14.25" thickBot="1">
      <c r="A174" s="157"/>
      <c r="B174" s="149" t="s">
        <v>95</v>
      </c>
      <c r="C174" s="150"/>
      <c r="D174" s="158"/>
      <c r="E174" s="150">
        <f>SUM(E171:E173)</f>
        <v>0</v>
      </c>
      <c r="F174" s="150">
        <f>SUM(F171:F173)</f>
        <v>0</v>
      </c>
      <c r="G174" s="150">
        <f>SUM(G171:G173)</f>
        <v>0</v>
      </c>
      <c r="H174" s="150"/>
      <c r="I174" s="159"/>
    </row>
    <row r="177" spans="1:9" ht="15">
      <c r="A177" s="559" t="s">
        <v>96</v>
      </c>
      <c r="B177" s="560"/>
      <c r="C177" s="560"/>
      <c r="D177" s="560"/>
      <c r="E177" s="560"/>
      <c r="F177" s="560"/>
      <c r="G177" s="560"/>
      <c r="H177" s="560"/>
      <c r="I177" s="560"/>
    </row>
    <row r="178" spans="1:9" ht="14.25" thickBot="1">
      <c r="A178" s="160"/>
      <c r="B178" s="161"/>
      <c r="C178" s="161"/>
      <c r="D178" s="161"/>
      <c r="E178" s="160"/>
      <c r="F178" s="160"/>
      <c r="G178" s="160"/>
      <c r="H178" s="160"/>
      <c r="I178" s="160"/>
    </row>
    <row r="179" spans="1:9" ht="14.25" thickBot="1">
      <c r="A179" s="561" t="s">
        <v>97</v>
      </c>
      <c r="B179" s="562"/>
      <c r="C179" s="562"/>
      <c r="D179" s="563"/>
      <c r="E179" s="567" t="s">
        <v>0</v>
      </c>
      <c r="F179" s="569" t="s">
        <v>98</v>
      </c>
      <c r="G179" s="570"/>
      <c r="H179" s="571"/>
      <c r="I179" s="572" t="s">
        <v>1</v>
      </c>
    </row>
    <row r="180" spans="1:9" ht="14.25" thickBot="1">
      <c r="A180" s="564"/>
      <c r="B180" s="565"/>
      <c r="C180" s="565"/>
      <c r="D180" s="566"/>
      <c r="E180" s="568"/>
      <c r="F180" s="162" t="s">
        <v>32</v>
      </c>
      <c r="G180" s="163" t="s">
        <v>99</v>
      </c>
      <c r="H180" s="162" t="s">
        <v>100</v>
      </c>
      <c r="I180" s="573"/>
    </row>
    <row r="181" spans="1:9">
      <c r="A181" s="164">
        <v>1</v>
      </c>
      <c r="B181" s="546" t="s">
        <v>69</v>
      </c>
      <c r="C181" s="547"/>
      <c r="D181" s="548"/>
      <c r="E181" s="165"/>
      <c r="F181" s="166"/>
      <c r="G181" s="166"/>
      <c r="H181" s="166"/>
      <c r="I181" s="167">
        <f>E181+F181-G181-H181</f>
        <v>0</v>
      </c>
    </row>
    <row r="182" spans="1:9">
      <c r="A182" s="168"/>
      <c r="B182" s="549" t="s">
        <v>101</v>
      </c>
      <c r="C182" s="550"/>
      <c r="D182" s="551"/>
      <c r="E182" s="169"/>
      <c r="F182" s="170"/>
      <c r="G182" s="170"/>
      <c r="H182" s="170"/>
      <c r="I182" s="171">
        <f>E182+F182-G182-H182</f>
        <v>0</v>
      </c>
    </row>
    <row r="183" spans="1:9">
      <c r="A183" s="172" t="s">
        <v>102</v>
      </c>
      <c r="B183" s="552" t="s">
        <v>103</v>
      </c>
      <c r="C183" s="553"/>
      <c r="D183" s="554"/>
      <c r="E183" s="173">
        <v>46383846.579999998</v>
      </c>
      <c r="F183" s="174">
        <v>2446775.69</v>
      </c>
      <c r="G183" s="174">
        <v>742945.7</v>
      </c>
      <c r="H183" s="174">
        <v>40696</v>
      </c>
      <c r="I183" s="175">
        <f>E183+F183-G183-H183</f>
        <v>48046980.569999993</v>
      </c>
    </row>
    <row r="184" spans="1:9">
      <c r="A184" s="172"/>
      <c r="B184" s="549" t="s">
        <v>101</v>
      </c>
      <c r="C184" s="550"/>
      <c r="D184" s="551"/>
      <c r="E184" s="176">
        <v>0</v>
      </c>
      <c r="F184" s="174">
        <v>0</v>
      </c>
      <c r="G184" s="174">
        <v>0</v>
      </c>
      <c r="H184" s="174">
        <v>0</v>
      </c>
      <c r="I184" s="174">
        <f>E184+F184-G184-H184</f>
        <v>0</v>
      </c>
    </row>
    <row r="185" spans="1:9" ht="14.25" thickBot="1">
      <c r="A185" s="177" t="s">
        <v>104</v>
      </c>
      <c r="B185" s="552" t="s">
        <v>105</v>
      </c>
      <c r="C185" s="553"/>
      <c r="D185" s="554"/>
      <c r="E185" s="173">
        <v>7192745.6299999999</v>
      </c>
      <c r="F185" s="174">
        <v>7879374.8799999999</v>
      </c>
      <c r="G185" s="174">
        <v>139481.57</v>
      </c>
      <c r="H185" s="174">
        <v>7053264.0599999996</v>
      </c>
      <c r="I185" s="170">
        <f>E185+F185-G185-H185</f>
        <v>7879374.8799999999</v>
      </c>
    </row>
    <row r="186" spans="1:9" ht="14.25" thickBot="1">
      <c r="A186" s="555" t="s">
        <v>106</v>
      </c>
      <c r="B186" s="556"/>
      <c r="C186" s="556"/>
      <c r="D186" s="557"/>
      <c r="E186" s="178">
        <f>E181+E183+E185</f>
        <v>53576592.210000001</v>
      </c>
      <c r="F186" s="178">
        <f>F181+F183+F185</f>
        <v>10326150.57</v>
      </c>
      <c r="G186" s="178">
        <f>G181+G183+G185</f>
        <v>882427.27</v>
      </c>
      <c r="H186" s="178">
        <f>H181+H183+H185</f>
        <v>7093960.0599999996</v>
      </c>
      <c r="I186" s="179">
        <f>I181+I183+I185</f>
        <v>55926355.449999996</v>
      </c>
    </row>
    <row r="187" spans="1:9" ht="15">
      <c r="A187"/>
      <c r="B187"/>
      <c r="C187"/>
      <c r="D187"/>
      <c r="E187"/>
      <c r="F187"/>
      <c r="G187"/>
      <c r="H187"/>
      <c r="I187"/>
    </row>
    <row r="188" spans="1:9" ht="15.75">
      <c r="A188" s="180" t="s">
        <v>107</v>
      </c>
      <c r="B188"/>
      <c r="C188"/>
      <c r="D188"/>
      <c r="E188"/>
      <c r="F188"/>
      <c r="G188"/>
      <c r="H188"/>
      <c r="I188"/>
    </row>
    <row r="189" spans="1:9" ht="15.75">
      <c r="A189" s="180" t="s">
        <v>108</v>
      </c>
      <c r="B189"/>
      <c r="C189"/>
      <c r="D189"/>
      <c r="E189"/>
      <c r="F189"/>
      <c r="G189"/>
      <c r="H189"/>
      <c r="I189"/>
    </row>
    <row r="190" spans="1:9" ht="15">
      <c r="A190" s="180"/>
      <c r="B190"/>
      <c r="C190"/>
      <c r="D190"/>
      <c r="E190"/>
      <c r="F190"/>
      <c r="G190"/>
      <c r="H190"/>
      <c r="I190"/>
    </row>
    <row r="192" spans="1:9" ht="14.25">
      <c r="A192" s="581" t="s">
        <v>109</v>
      </c>
      <c r="B192" s="581"/>
      <c r="C192" s="581"/>
      <c r="D192" s="581"/>
      <c r="E192" s="581"/>
      <c r="F192" s="581"/>
      <c r="G192" s="581"/>
    </row>
    <row r="193" spans="1:7" ht="14.25" thickBot="1">
      <c r="A193" s="181"/>
      <c r="B193" s="182"/>
      <c r="C193" s="183"/>
      <c r="D193" s="183"/>
      <c r="E193" s="183"/>
      <c r="F193" s="183"/>
      <c r="G193" s="183"/>
    </row>
    <row r="194" spans="1:7" ht="26.25" thickBot="1">
      <c r="A194" s="582" t="s">
        <v>110</v>
      </c>
      <c r="B194" s="583"/>
      <c r="C194" s="184" t="s">
        <v>111</v>
      </c>
      <c r="D194" s="185" t="s">
        <v>112</v>
      </c>
      <c r="E194" s="186" t="s">
        <v>113</v>
      </c>
      <c r="F194" s="185" t="s">
        <v>114</v>
      </c>
      <c r="G194" s="187" t="s">
        <v>2</v>
      </c>
    </row>
    <row r="195" spans="1:7" ht="26.25" customHeight="1">
      <c r="A195" s="584" t="s">
        <v>115</v>
      </c>
      <c r="B195" s="580"/>
      <c r="C195" s="188">
        <v>0</v>
      </c>
      <c r="D195" s="188">
        <v>0</v>
      </c>
      <c r="E195" s="188">
        <v>0</v>
      </c>
      <c r="F195" s="188">
        <v>0</v>
      </c>
      <c r="G195" s="189">
        <f>C195+D195-E195-F195</f>
        <v>0</v>
      </c>
    </row>
    <row r="196" spans="1:7" ht="24" customHeight="1">
      <c r="A196" s="574" t="s">
        <v>116</v>
      </c>
      <c r="B196" s="575"/>
      <c r="C196" s="190">
        <v>0</v>
      </c>
      <c r="D196" s="190">
        <v>0</v>
      </c>
      <c r="E196" s="190">
        <v>0</v>
      </c>
      <c r="F196" s="190">
        <v>0</v>
      </c>
      <c r="G196" s="191">
        <f t="shared" ref="G196:G203" si="10">C196+D196-E196-F196</f>
        <v>0</v>
      </c>
    </row>
    <row r="197" spans="1:7" ht="15">
      <c r="A197" s="574" t="s">
        <v>117</v>
      </c>
      <c r="B197" s="575"/>
      <c r="C197" s="190">
        <v>0</v>
      </c>
      <c r="D197" s="190">
        <v>0</v>
      </c>
      <c r="E197" s="190">
        <v>0</v>
      </c>
      <c r="F197" s="190">
        <v>0</v>
      </c>
      <c r="G197" s="191">
        <f t="shared" si="10"/>
        <v>0</v>
      </c>
    </row>
    <row r="198" spans="1:7" ht="15">
      <c r="A198" s="574" t="s">
        <v>118</v>
      </c>
      <c r="B198" s="575"/>
      <c r="C198" s="190">
        <v>0</v>
      </c>
      <c r="D198" s="190">
        <v>0</v>
      </c>
      <c r="E198" s="190">
        <v>0</v>
      </c>
      <c r="F198" s="190">
        <v>0</v>
      </c>
      <c r="G198" s="191">
        <f t="shared" si="10"/>
        <v>0</v>
      </c>
    </row>
    <row r="199" spans="1:7" ht="34.5" customHeight="1">
      <c r="A199" s="574" t="s">
        <v>119</v>
      </c>
      <c r="B199" s="575"/>
      <c r="C199" s="190">
        <v>0</v>
      </c>
      <c r="D199" s="190">
        <v>0</v>
      </c>
      <c r="E199" s="190">
        <v>0</v>
      </c>
      <c r="F199" s="190">
        <v>0</v>
      </c>
      <c r="G199" s="191">
        <f t="shared" si="10"/>
        <v>0</v>
      </c>
    </row>
    <row r="200" spans="1:7" ht="39.75" customHeight="1">
      <c r="A200" s="576" t="s">
        <v>120</v>
      </c>
      <c r="B200" s="575"/>
      <c r="C200" s="190">
        <v>18580195.190000001</v>
      </c>
      <c r="D200" s="190">
        <v>450000</v>
      </c>
      <c r="E200" s="190">
        <v>400000</v>
      </c>
      <c r="F200" s="190">
        <v>2615246</v>
      </c>
      <c r="G200" s="191">
        <f t="shared" si="10"/>
        <v>16014949.190000001</v>
      </c>
    </row>
    <row r="201" spans="1:7" ht="33.75" customHeight="1">
      <c r="A201" s="576" t="s">
        <v>121</v>
      </c>
      <c r="B201" s="575"/>
      <c r="C201" s="190">
        <v>0</v>
      </c>
      <c r="D201" s="190">
        <v>0</v>
      </c>
      <c r="E201" s="190">
        <v>0</v>
      </c>
      <c r="F201" s="190">
        <v>0</v>
      </c>
      <c r="G201" s="191">
        <f t="shared" si="10"/>
        <v>0</v>
      </c>
    </row>
    <row r="202" spans="1:7" ht="29.25" customHeight="1">
      <c r="A202" s="576" t="s">
        <v>122</v>
      </c>
      <c r="B202" s="575"/>
      <c r="C202" s="190">
        <v>2441250</v>
      </c>
      <c r="D202" s="190">
        <v>778400.2</v>
      </c>
      <c r="E202" s="190">
        <v>24850</v>
      </c>
      <c r="F202" s="190">
        <v>2069955.2</v>
      </c>
      <c r="G202" s="191">
        <f t="shared" si="10"/>
        <v>1124845.0000000002</v>
      </c>
    </row>
    <row r="203" spans="1:7" ht="27.75" customHeight="1" thickBot="1">
      <c r="A203" s="577" t="s">
        <v>123</v>
      </c>
      <c r="B203" s="578"/>
      <c r="C203" s="192">
        <v>620250</v>
      </c>
      <c r="D203" s="192">
        <v>935055</v>
      </c>
      <c r="E203" s="192">
        <v>0</v>
      </c>
      <c r="F203" s="192">
        <v>0</v>
      </c>
      <c r="G203" s="193">
        <f t="shared" si="10"/>
        <v>1555305</v>
      </c>
    </row>
    <row r="204" spans="1:7" ht="15">
      <c r="A204" s="579" t="s">
        <v>124</v>
      </c>
      <c r="B204" s="580"/>
      <c r="C204" s="194">
        <f>SUM(C205:C224)</f>
        <v>4022644.83</v>
      </c>
      <c r="D204" s="194">
        <f>SUM(D205:D224)</f>
        <v>2139838.2599999998</v>
      </c>
      <c r="E204" s="194">
        <f>SUM(E205:E224)</f>
        <v>0</v>
      </c>
      <c r="F204" s="194">
        <f>SUM(F205:F224)</f>
        <v>312306</v>
      </c>
      <c r="G204" s="195">
        <f>SUM(G205:G224)</f>
        <v>5850177.0899999999</v>
      </c>
    </row>
    <row r="205" spans="1:7" ht="15">
      <c r="A205" s="586" t="s">
        <v>125</v>
      </c>
      <c r="B205" s="575"/>
      <c r="C205" s="196">
        <v>439433.6</v>
      </c>
      <c r="D205" s="196">
        <v>13062.4</v>
      </c>
      <c r="E205" s="197"/>
      <c r="F205" s="197">
        <v>2944</v>
      </c>
      <c r="G205" s="191">
        <f t="shared" ref="G205:G224" si="11">C205+D205-E205-F205</f>
        <v>449552</v>
      </c>
    </row>
    <row r="206" spans="1:7" ht="15">
      <c r="A206" s="586" t="s">
        <v>126</v>
      </c>
      <c r="B206" s="575"/>
      <c r="C206" s="196"/>
      <c r="D206" s="196"/>
      <c r="E206" s="197"/>
      <c r="F206" s="197"/>
      <c r="G206" s="191">
        <f t="shared" si="11"/>
        <v>0</v>
      </c>
    </row>
    <row r="207" spans="1:7" ht="13.5" customHeight="1">
      <c r="A207" s="586" t="s">
        <v>127</v>
      </c>
      <c r="B207" s="575"/>
      <c r="C207" s="196"/>
      <c r="D207" s="196"/>
      <c r="E207" s="197"/>
      <c r="F207" s="197"/>
      <c r="G207" s="191">
        <f t="shared" si="11"/>
        <v>0</v>
      </c>
    </row>
    <row r="208" spans="1:7" ht="32.25" customHeight="1">
      <c r="A208" s="587" t="s">
        <v>128</v>
      </c>
      <c r="B208" s="575"/>
      <c r="C208" s="196"/>
      <c r="D208" s="196"/>
      <c r="E208" s="197"/>
      <c r="F208" s="197"/>
      <c r="G208" s="191">
        <f t="shared" si="11"/>
        <v>0</v>
      </c>
    </row>
    <row r="209" spans="1:7" ht="15">
      <c r="A209" s="585" t="s">
        <v>129</v>
      </c>
      <c r="B209" s="575"/>
      <c r="C209" s="196"/>
      <c r="D209" s="196"/>
      <c r="E209" s="197"/>
      <c r="F209" s="197"/>
      <c r="G209" s="191">
        <f t="shared" si="11"/>
        <v>0</v>
      </c>
    </row>
    <row r="210" spans="1:7" ht="15">
      <c r="A210" s="585" t="s">
        <v>130</v>
      </c>
      <c r="B210" s="575"/>
      <c r="C210" s="196"/>
      <c r="D210" s="196"/>
      <c r="E210" s="197"/>
      <c r="F210" s="197"/>
      <c r="G210" s="191">
        <f t="shared" si="11"/>
        <v>0</v>
      </c>
    </row>
    <row r="211" spans="1:7" ht="15">
      <c r="A211" s="585" t="s">
        <v>131</v>
      </c>
      <c r="B211" s="575"/>
      <c r="C211" s="196"/>
      <c r="D211" s="196"/>
      <c r="E211" s="197"/>
      <c r="F211" s="197"/>
      <c r="G211" s="191">
        <f t="shared" si="11"/>
        <v>0</v>
      </c>
    </row>
    <row r="212" spans="1:7" ht="30.75" customHeight="1">
      <c r="A212" s="585" t="s">
        <v>132</v>
      </c>
      <c r="B212" s="575"/>
      <c r="C212" s="196"/>
      <c r="D212" s="196"/>
      <c r="E212" s="197"/>
      <c r="F212" s="197"/>
      <c r="G212" s="191">
        <f t="shared" si="11"/>
        <v>0</v>
      </c>
    </row>
    <row r="213" spans="1:7" ht="15">
      <c r="A213" s="585" t="s">
        <v>133</v>
      </c>
      <c r="B213" s="575"/>
      <c r="C213" s="196"/>
      <c r="D213" s="196"/>
      <c r="E213" s="197"/>
      <c r="F213" s="197"/>
      <c r="G213" s="191">
        <f t="shared" si="11"/>
        <v>0</v>
      </c>
    </row>
    <row r="214" spans="1:7" ht="15">
      <c r="A214" s="585" t="s">
        <v>134</v>
      </c>
      <c r="B214" s="575"/>
      <c r="C214" s="196"/>
      <c r="D214" s="196"/>
      <c r="E214" s="197"/>
      <c r="F214" s="197"/>
      <c r="G214" s="191">
        <f t="shared" si="11"/>
        <v>0</v>
      </c>
    </row>
    <row r="215" spans="1:7" ht="15">
      <c r="A215" s="585" t="s">
        <v>135</v>
      </c>
      <c r="B215" s="575"/>
      <c r="C215" s="196"/>
      <c r="D215" s="196"/>
      <c r="E215" s="197"/>
      <c r="F215" s="197"/>
      <c r="G215" s="191">
        <f t="shared" si="11"/>
        <v>0</v>
      </c>
    </row>
    <row r="216" spans="1:7" ht="15">
      <c r="A216" s="585" t="s">
        <v>136</v>
      </c>
      <c r="B216" s="575"/>
      <c r="C216" s="196"/>
      <c r="D216" s="196"/>
      <c r="E216" s="197"/>
      <c r="F216" s="197"/>
      <c r="G216" s="191">
        <f t="shared" si="11"/>
        <v>0</v>
      </c>
    </row>
    <row r="217" spans="1:7" ht="15">
      <c r="A217" s="585" t="s">
        <v>137</v>
      </c>
      <c r="B217" s="575"/>
      <c r="C217" s="196">
        <v>307793</v>
      </c>
      <c r="D217" s="196">
        <v>15000</v>
      </c>
      <c r="E217" s="197"/>
      <c r="F217" s="197">
        <v>307793</v>
      </c>
      <c r="G217" s="191">
        <f t="shared" si="11"/>
        <v>15000</v>
      </c>
    </row>
    <row r="218" spans="1:7" ht="15">
      <c r="A218" s="588" t="s">
        <v>138</v>
      </c>
      <c r="B218" s="575"/>
      <c r="C218" s="196"/>
      <c r="D218" s="196"/>
      <c r="E218" s="197"/>
      <c r="F218" s="197"/>
      <c r="G218" s="191">
        <f>C218+D218-E218-F218</f>
        <v>0</v>
      </c>
    </row>
    <row r="219" spans="1:7" ht="15">
      <c r="A219" s="588" t="s">
        <v>139</v>
      </c>
      <c r="B219" s="575"/>
      <c r="C219" s="196"/>
      <c r="D219" s="196"/>
      <c r="E219" s="197"/>
      <c r="F219" s="197"/>
      <c r="G219" s="191">
        <f>C219+D219-E219-F219</f>
        <v>0</v>
      </c>
    </row>
    <row r="220" spans="1:7" ht="27" customHeight="1">
      <c r="A220" s="587" t="s">
        <v>140</v>
      </c>
      <c r="B220" s="575"/>
      <c r="C220" s="196"/>
      <c r="D220" s="196"/>
      <c r="E220" s="197"/>
      <c r="F220" s="197"/>
      <c r="G220" s="191">
        <f t="shared" si="11"/>
        <v>0</v>
      </c>
    </row>
    <row r="221" spans="1:7" ht="29.25" customHeight="1">
      <c r="A221" s="587" t="s">
        <v>141</v>
      </c>
      <c r="B221" s="575"/>
      <c r="C221" s="196"/>
      <c r="D221" s="196"/>
      <c r="E221" s="197"/>
      <c r="F221" s="197"/>
      <c r="G221" s="191">
        <f t="shared" si="11"/>
        <v>0</v>
      </c>
    </row>
    <row r="222" spans="1:7" ht="15">
      <c r="A222" s="588" t="s">
        <v>142</v>
      </c>
      <c r="B222" s="575"/>
      <c r="C222" s="196"/>
      <c r="D222" s="196"/>
      <c r="E222" s="197"/>
      <c r="F222" s="197"/>
      <c r="G222" s="191">
        <f t="shared" si="11"/>
        <v>0</v>
      </c>
    </row>
    <row r="223" spans="1:7" ht="15">
      <c r="A223" s="588" t="s">
        <v>143</v>
      </c>
      <c r="B223" s="575"/>
      <c r="C223" s="196"/>
      <c r="D223" s="196"/>
      <c r="E223" s="197"/>
      <c r="F223" s="197"/>
      <c r="G223" s="191">
        <f t="shared" si="11"/>
        <v>0</v>
      </c>
    </row>
    <row r="224" spans="1:7" ht="15.75" thickBot="1">
      <c r="A224" s="589" t="s">
        <v>144</v>
      </c>
      <c r="B224" s="578"/>
      <c r="C224" s="198">
        <v>3275418.23</v>
      </c>
      <c r="D224" s="198">
        <v>2111775.86</v>
      </c>
      <c r="E224" s="197"/>
      <c r="F224" s="197">
        <v>1569</v>
      </c>
      <c r="G224" s="199">
        <f t="shared" si="11"/>
        <v>5385625.0899999999</v>
      </c>
    </row>
    <row r="225" spans="1:7" ht="15.75" thickBot="1">
      <c r="A225" s="590" t="s">
        <v>145</v>
      </c>
      <c r="B225" s="591"/>
      <c r="C225" s="200">
        <f>SUM(C195:C204)</f>
        <v>25664340.020000003</v>
      </c>
      <c r="D225" s="200">
        <f>SUM(D195:D204)</f>
        <v>4303293.46</v>
      </c>
      <c r="E225" s="200">
        <f>SUM(E195:E204)</f>
        <v>424850</v>
      </c>
      <c r="F225" s="200">
        <f>SUM(F195:F204)</f>
        <v>4997507.2</v>
      </c>
      <c r="G225" s="200">
        <f>SUM(G195:G204)</f>
        <v>24545276.280000001</v>
      </c>
    </row>
    <row r="226" spans="1:7" ht="15">
      <c r="A226"/>
      <c r="B226"/>
      <c r="C226"/>
      <c r="D226"/>
      <c r="E226"/>
      <c r="F226"/>
      <c r="G226"/>
    </row>
    <row r="227" spans="1:7" ht="14.25">
      <c r="A227" s="201"/>
      <c r="B227" s="201"/>
      <c r="C227" s="201"/>
      <c r="D227" s="201"/>
      <c r="E227" s="201"/>
      <c r="F227" s="201"/>
      <c r="G227" s="201"/>
    </row>
    <row r="228" spans="1:7" ht="14.25">
      <c r="A228" s="533" t="s">
        <v>146</v>
      </c>
      <c r="B228" s="533"/>
      <c r="C228" s="533"/>
    </row>
    <row r="229" spans="1:7" ht="15">
      <c r="A229" s="1"/>
      <c r="B229" s="1"/>
      <c r="C229" s="1"/>
    </row>
    <row r="230" spans="1:7" ht="19.5" thickBot="1">
      <c r="A230" s="202"/>
      <c r="B230" s="202"/>
      <c r="C230" s="202"/>
    </row>
    <row r="231" spans="1:7" ht="14.25" thickBot="1">
      <c r="A231" s="590" t="s">
        <v>40</v>
      </c>
      <c r="B231" s="592"/>
      <c r="C231" s="203" t="s">
        <v>0</v>
      </c>
      <c r="D231" s="204" t="s">
        <v>1</v>
      </c>
    </row>
    <row r="232" spans="1:7" ht="14.25" thickBot="1">
      <c r="A232" s="590" t="s">
        <v>147</v>
      </c>
      <c r="B232" s="592"/>
      <c r="C232" s="893">
        <v>0</v>
      </c>
      <c r="D232" s="894">
        <v>0</v>
      </c>
    </row>
    <row r="233" spans="1:7">
      <c r="A233" s="595" t="s">
        <v>148</v>
      </c>
      <c r="B233" s="596"/>
      <c r="C233" s="205">
        <v>0</v>
      </c>
      <c r="D233" s="206">
        <v>0</v>
      </c>
    </row>
    <row r="234" spans="1:7">
      <c r="A234" s="597" t="s">
        <v>149</v>
      </c>
      <c r="B234" s="598"/>
      <c r="C234" s="207">
        <v>0</v>
      </c>
      <c r="D234" s="208">
        <v>0</v>
      </c>
    </row>
    <row r="235" spans="1:7" ht="14.25" thickBot="1">
      <c r="A235" s="593" t="s">
        <v>150</v>
      </c>
      <c r="B235" s="594"/>
      <c r="C235" s="207">
        <v>0</v>
      </c>
      <c r="D235" s="208">
        <v>0</v>
      </c>
    </row>
    <row r="236" spans="1:7" ht="26.25" customHeight="1" thickBot="1">
      <c r="A236" s="590" t="s">
        <v>151</v>
      </c>
      <c r="B236" s="592"/>
      <c r="C236" s="209">
        <f>SUM(C237:C239)</f>
        <v>0</v>
      </c>
      <c r="D236" s="210">
        <f>SUM(D237:D239)</f>
        <v>0</v>
      </c>
    </row>
    <row r="237" spans="1:7" ht="25.5" customHeight="1">
      <c r="A237" s="595" t="s">
        <v>148</v>
      </c>
      <c r="B237" s="596"/>
      <c r="C237" s="205">
        <v>0</v>
      </c>
      <c r="D237" s="206">
        <v>0</v>
      </c>
    </row>
    <row r="238" spans="1:7">
      <c r="A238" s="597" t="s">
        <v>149</v>
      </c>
      <c r="B238" s="598"/>
      <c r="C238" s="207">
        <v>0</v>
      </c>
      <c r="D238" s="208">
        <v>0</v>
      </c>
    </row>
    <row r="239" spans="1:7" ht="14.25" thickBot="1">
      <c r="A239" s="593" t="s">
        <v>150</v>
      </c>
      <c r="B239" s="594"/>
      <c r="C239" s="207">
        <v>0</v>
      </c>
      <c r="D239" s="208">
        <v>0</v>
      </c>
    </row>
    <row r="240" spans="1:7" ht="26.25" customHeight="1" thickBot="1">
      <c r="A240" s="590" t="s">
        <v>152</v>
      </c>
      <c r="B240" s="592"/>
      <c r="C240" s="211">
        <f>SUM(C241:C243)</f>
        <v>0</v>
      </c>
      <c r="D240" s="212">
        <f>SUM(D241:D243)</f>
        <v>2631.6</v>
      </c>
    </row>
    <row r="241" spans="1:4" ht="25.5" customHeight="1">
      <c r="A241" s="595" t="s">
        <v>148</v>
      </c>
      <c r="B241" s="596"/>
      <c r="C241" s="205">
        <v>0</v>
      </c>
      <c r="D241" s="206">
        <v>1973.7</v>
      </c>
    </row>
    <row r="242" spans="1:4">
      <c r="A242" s="597" t="s">
        <v>149</v>
      </c>
      <c r="B242" s="598"/>
      <c r="C242" s="207">
        <v>0</v>
      </c>
      <c r="D242" s="208">
        <v>657.9</v>
      </c>
    </row>
    <row r="243" spans="1:4" ht="14.25" thickBot="1">
      <c r="A243" s="593" t="s">
        <v>150</v>
      </c>
      <c r="B243" s="594"/>
      <c r="C243" s="207">
        <v>0</v>
      </c>
      <c r="D243" s="208"/>
    </row>
    <row r="244" spans="1:4" ht="14.25" thickBot="1">
      <c r="A244" s="590" t="s">
        <v>153</v>
      </c>
      <c r="B244" s="592"/>
      <c r="C244" s="213">
        <f>C236+C240</f>
        <v>0</v>
      </c>
      <c r="D244" s="212">
        <f>D236+D240</f>
        <v>2631.6</v>
      </c>
    </row>
    <row r="247" spans="1:4" ht="60.75" customHeight="1">
      <c r="A247" s="533" t="s">
        <v>154</v>
      </c>
      <c r="B247" s="533"/>
      <c r="C247" s="533"/>
      <c r="D247" s="464"/>
    </row>
    <row r="248" spans="1:4" ht="14.25" thickBot="1">
      <c r="A248" s="214"/>
      <c r="B248" s="214"/>
      <c r="C248" s="214"/>
    </row>
    <row r="249" spans="1:4" ht="14.25" thickBot="1">
      <c r="A249" s="603" t="s">
        <v>155</v>
      </c>
      <c r="B249" s="604"/>
      <c r="C249" s="122" t="s">
        <v>111</v>
      </c>
      <c r="D249" s="215" t="s">
        <v>2</v>
      </c>
    </row>
    <row r="250" spans="1:4" ht="25.5" customHeight="1">
      <c r="A250" s="605" t="s">
        <v>156</v>
      </c>
      <c r="B250" s="606"/>
      <c r="C250" s="216">
        <v>0</v>
      </c>
      <c r="D250" s="217">
        <v>0</v>
      </c>
    </row>
    <row r="251" spans="1:4" ht="26.25" customHeight="1" thickBot="1">
      <c r="A251" s="607" t="s">
        <v>157</v>
      </c>
      <c r="B251" s="608"/>
      <c r="C251" s="218">
        <v>0</v>
      </c>
      <c r="D251" s="219">
        <v>0</v>
      </c>
    </row>
    <row r="252" spans="1:4" ht="14.25" thickBot="1">
      <c r="A252" s="609" t="s">
        <v>145</v>
      </c>
      <c r="B252" s="610"/>
      <c r="C252" s="220">
        <f>SUM(C250:C251)</f>
        <v>0</v>
      </c>
      <c r="D252" s="221">
        <f>SUM(D250:D251)</f>
        <v>0</v>
      </c>
    </row>
    <row r="258" spans="1:5" ht="14.25">
      <c r="A258" s="611" t="s">
        <v>158</v>
      </c>
      <c r="B258" s="611"/>
      <c r="C258" s="611"/>
      <c r="D258" s="611"/>
      <c r="E258" s="611"/>
    </row>
    <row r="259" spans="1:5" ht="14.25" thickBot="1">
      <c r="A259" s="222"/>
      <c r="B259" s="223"/>
      <c r="C259" s="223"/>
      <c r="D259" s="223"/>
      <c r="E259" s="223"/>
    </row>
    <row r="260" spans="1:5" ht="15.75" thickBot="1">
      <c r="A260" s="224" t="s">
        <v>159</v>
      </c>
      <c r="B260" s="599" t="s">
        <v>160</v>
      </c>
      <c r="C260" s="600"/>
      <c r="D260" s="599" t="s">
        <v>161</v>
      </c>
      <c r="E260" s="600"/>
    </row>
    <row r="261" spans="1:5" ht="14.25" thickBot="1">
      <c r="A261" s="225"/>
      <c r="B261" s="226" t="s">
        <v>162</v>
      </c>
      <c r="C261" s="227" t="s">
        <v>163</v>
      </c>
      <c r="D261" s="228" t="s">
        <v>164</v>
      </c>
      <c r="E261" s="227" t="s">
        <v>165</v>
      </c>
    </row>
    <row r="262" spans="1:5" ht="15.75" thickBot="1">
      <c r="A262" s="229" t="s">
        <v>166</v>
      </c>
      <c r="B262" s="599"/>
      <c r="C262" s="601"/>
      <c r="D262" s="601"/>
      <c r="E262" s="602"/>
    </row>
    <row r="263" spans="1:5">
      <c r="A263" s="230" t="s">
        <v>167</v>
      </c>
      <c r="B263" s="231">
        <v>0</v>
      </c>
      <c r="C263" s="231">
        <v>0</v>
      </c>
      <c r="D263" s="232">
        <v>0</v>
      </c>
      <c r="E263" s="231">
        <v>0</v>
      </c>
    </row>
    <row r="264" spans="1:5" ht="25.5">
      <c r="A264" s="230" t="s">
        <v>168</v>
      </c>
      <c r="B264" s="231">
        <v>0</v>
      </c>
      <c r="C264" s="231">
        <v>0</v>
      </c>
      <c r="D264" s="232">
        <v>0</v>
      </c>
      <c r="E264" s="231">
        <v>0</v>
      </c>
    </row>
    <row r="265" spans="1:5">
      <c r="A265" s="230" t="s">
        <v>169</v>
      </c>
      <c r="B265" s="231">
        <v>0</v>
      </c>
      <c r="C265" s="231">
        <v>0</v>
      </c>
      <c r="D265" s="232">
        <v>0</v>
      </c>
      <c r="E265" s="231">
        <v>0</v>
      </c>
    </row>
    <row r="266" spans="1:5">
      <c r="A266" s="230" t="s">
        <v>170</v>
      </c>
      <c r="B266" s="233">
        <v>0</v>
      </c>
      <c r="C266" s="233">
        <v>0</v>
      </c>
      <c r="D266" s="234">
        <v>0</v>
      </c>
      <c r="E266" s="233">
        <v>0</v>
      </c>
    </row>
    <row r="267" spans="1:5">
      <c r="A267" s="235" t="s">
        <v>94</v>
      </c>
      <c r="B267" s="233">
        <v>0</v>
      </c>
      <c r="C267" s="233">
        <v>0</v>
      </c>
      <c r="D267" s="234">
        <v>0</v>
      </c>
      <c r="E267" s="233">
        <v>0</v>
      </c>
    </row>
    <row r="268" spans="1:5" ht="14.25" thickBot="1">
      <c r="A268" s="236" t="s">
        <v>94</v>
      </c>
      <c r="B268" s="237">
        <v>0</v>
      </c>
      <c r="C268" s="237">
        <v>0</v>
      </c>
      <c r="D268" s="238">
        <v>0</v>
      </c>
      <c r="E268" s="237">
        <v>0</v>
      </c>
    </row>
    <row r="269" spans="1:5" ht="14.25" thickBot="1">
      <c r="A269" s="239" t="s">
        <v>145</v>
      </c>
      <c r="B269" s="150">
        <f>SUM(B263:B268)</f>
        <v>0</v>
      </c>
      <c r="C269" s="150">
        <f>SUM(C263:C268)</f>
        <v>0</v>
      </c>
      <c r="D269" s="150">
        <f>SUM(D263:D268)</f>
        <v>0</v>
      </c>
      <c r="E269" s="150">
        <f>SUM(E263:E268)</f>
        <v>0</v>
      </c>
    </row>
    <row r="270" spans="1:5" ht="15.75" thickBot="1">
      <c r="A270" s="229" t="s">
        <v>171</v>
      </c>
      <c r="B270" s="599"/>
      <c r="C270" s="601"/>
      <c r="D270" s="601"/>
      <c r="E270" s="602"/>
    </row>
    <row r="271" spans="1:5">
      <c r="A271" s="230" t="s">
        <v>167</v>
      </c>
      <c r="B271" s="231">
        <v>0</v>
      </c>
      <c r="C271" s="231">
        <v>0</v>
      </c>
      <c r="D271" s="232">
        <v>0</v>
      </c>
      <c r="E271" s="231">
        <v>0</v>
      </c>
    </row>
    <row r="272" spans="1:5" ht="25.5">
      <c r="A272" s="230" t="s">
        <v>168</v>
      </c>
      <c r="B272" s="231">
        <v>0</v>
      </c>
      <c r="C272" s="231">
        <v>0</v>
      </c>
      <c r="D272" s="232">
        <v>0</v>
      </c>
      <c r="E272" s="231">
        <v>0</v>
      </c>
    </row>
    <row r="273" spans="1:7">
      <c r="A273" s="230" t="s">
        <v>169</v>
      </c>
      <c r="B273" s="231">
        <v>0</v>
      </c>
      <c r="C273" s="231">
        <v>0</v>
      </c>
      <c r="D273" s="232">
        <v>0</v>
      </c>
      <c r="E273" s="231">
        <v>0</v>
      </c>
    </row>
    <row r="274" spans="1:7">
      <c r="A274" s="230" t="s">
        <v>170</v>
      </c>
      <c r="B274" s="233">
        <v>0</v>
      </c>
      <c r="C274" s="233">
        <v>0</v>
      </c>
      <c r="D274" s="234">
        <v>0</v>
      </c>
      <c r="E274" s="233">
        <v>0</v>
      </c>
    </row>
    <row r="275" spans="1:7">
      <c r="A275" s="235" t="s">
        <v>94</v>
      </c>
      <c r="B275" s="233">
        <v>0</v>
      </c>
      <c r="C275" s="233">
        <v>0</v>
      </c>
      <c r="D275" s="234">
        <v>0</v>
      </c>
      <c r="E275" s="233">
        <v>0</v>
      </c>
    </row>
    <row r="276" spans="1:7" ht="14.25" thickBot="1">
      <c r="A276" s="236" t="s">
        <v>94</v>
      </c>
      <c r="B276" s="237">
        <v>0</v>
      </c>
      <c r="C276" s="237">
        <v>0</v>
      </c>
      <c r="D276" s="238">
        <v>0</v>
      </c>
      <c r="E276" s="237">
        <v>0</v>
      </c>
    </row>
    <row r="277" spans="1:7" ht="14.25" thickBot="1">
      <c r="A277" s="240" t="s">
        <v>145</v>
      </c>
      <c r="B277" s="150">
        <f>SUM(B271:B276)</f>
        <v>0</v>
      </c>
      <c r="C277" s="150">
        <f>SUM(C271:C276)</f>
        <v>0</v>
      </c>
      <c r="D277" s="150">
        <f>SUM(D271:D276)</f>
        <v>0</v>
      </c>
      <c r="E277" s="150">
        <f>SUM(E271:E274)</f>
        <v>0</v>
      </c>
    </row>
    <row r="280" spans="1:7" ht="29.25" customHeight="1">
      <c r="A280" s="533" t="s">
        <v>172</v>
      </c>
      <c r="B280" s="533"/>
      <c r="C280" s="533"/>
      <c r="D280" s="464"/>
      <c r="G280" s="241"/>
    </row>
    <row r="281" spans="1:7" ht="14.25" thickBot="1">
      <c r="A281" s="242"/>
      <c r="B281" s="243"/>
      <c r="C281" s="243"/>
      <c r="G281" s="241"/>
    </row>
    <row r="282" spans="1:7" ht="64.5" thickBot="1">
      <c r="A282" s="534" t="s">
        <v>173</v>
      </c>
      <c r="B282" s="558"/>
      <c r="C282" s="122" t="s">
        <v>111</v>
      </c>
      <c r="D282" s="215" t="s">
        <v>1</v>
      </c>
      <c r="E282" s="215" t="s">
        <v>174</v>
      </c>
      <c r="G282" s="244"/>
    </row>
    <row r="283" spans="1:7" ht="25.5" customHeight="1">
      <c r="A283" s="620" t="s">
        <v>175</v>
      </c>
      <c r="B283" s="621"/>
      <c r="C283" s="245">
        <v>0</v>
      </c>
      <c r="D283" s="246">
        <v>0</v>
      </c>
      <c r="E283" s="246"/>
      <c r="G283" s="244"/>
    </row>
    <row r="284" spans="1:7" ht="14.25">
      <c r="A284" s="612" t="s">
        <v>176</v>
      </c>
      <c r="B284" s="613"/>
      <c r="C284" s="247">
        <v>0</v>
      </c>
      <c r="D284" s="208">
        <v>0</v>
      </c>
      <c r="E284" s="208"/>
      <c r="G284" s="244"/>
    </row>
    <row r="285" spans="1:7" ht="25.5" customHeight="1">
      <c r="A285" s="622" t="s">
        <v>177</v>
      </c>
      <c r="B285" s="623"/>
      <c r="C285" s="248">
        <v>0</v>
      </c>
      <c r="D285" s="249">
        <v>0</v>
      </c>
      <c r="E285" s="249"/>
      <c r="G285" s="250"/>
    </row>
    <row r="286" spans="1:7" ht="14.25">
      <c r="A286" s="624" t="s">
        <v>178</v>
      </c>
      <c r="B286" s="625"/>
      <c r="C286" s="247">
        <v>0</v>
      </c>
      <c r="D286" s="208">
        <v>0</v>
      </c>
      <c r="E286" s="208"/>
      <c r="G286" s="244"/>
    </row>
    <row r="287" spans="1:7" ht="14.25">
      <c r="A287" s="612" t="s">
        <v>179</v>
      </c>
      <c r="B287" s="613"/>
      <c r="C287" s="251">
        <v>0</v>
      </c>
      <c r="D287" s="252">
        <v>0</v>
      </c>
      <c r="E287" s="252"/>
      <c r="G287" s="244"/>
    </row>
    <row r="288" spans="1:7" ht="14.25">
      <c r="A288" s="612" t="s">
        <v>180</v>
      </c>
      <c r="B288" s="613"/>
      <c r="C288" s="251">
        <v>0</v>
      </c>
      <c r="D288" s="252">
        <v>0</v>
      </c>
      <c r="E288" s="252"/>
      <c r="G288" s="244"/>
    </row>
    <row r="289" spans="1:7" ht="14.25">
      <c r="A289" s="612" t="s">
        <v>181</v>
      </c>
      <c r="B289" s="613"/>
      <c r="C289" s="253">
        <v>0</v>
      </c>
      <c r="D289" s="252">
        <v>0</v>
      </c>
      <c r="E289" s="252"/>
      <c r="G289" s="244"/>
    </row>
    <row r="290" spans="1:7">
      <c r="A290" s="612" t="s">
        <v>182</v>
      </c>
      <c r="B290" s="613"/>
      <c r="C290" s="254">
        <v>0</v>
      </c>
      <c r="D290" s="208">
        <v>0</v>
      </c>
      <c r="E290" s="208"/>
    </row>
    <row r="291" spans="1:7" ht="14.25" thickBot="1">
      <c r="A291" s="614" t="s">
        <v>23</v>
      </c>
      <c r="B291" s="615"/>
      <c r="C291" s="255">
        <v>0</v>
      </c>
      <c r="D291" s="256">
        <v>0</v>
      </c>
      <c r="E291" s="256"/>
    </row>
    <row r="292" spans="1:7" ht="14.25" thickBot="1">
      <c r="A292" s="616" t="s">
        <v>106</v>
      </c>
      <c r="B292" s="617"/>
      <c r="C292" s="257">
        <f>C283+C284+C286+C290</f>
        <v>0</v>
      </c>
      <c r="D292" s="258">
        <f>D283+D284+D286+D290</f>
        <v>0</v>
      </c>
      <c r="E292" s="258"/>
    </row>
    <row r="293" spans="1:7" s="455" customFormat="1">
      <c r="A293" s="453"/>
      <c r="B293" s="453"/>
      <c r="C293" s="454"/>
      <c r="D293" s="454"/>
      <c r="E293" s="454"/>
    </row>
    <row r="294" spans="1:7" ht="14.25">
      <c r="A294" s="581" t="s">
        <v>183</v>
      </c>
      <c r="B294" s="581"/>
      <c r="C294" s="581"/>
      <c r="D294" s="581"/>
    </row>
    <row r="295" spans="1:7" ht="14.25" thickBot="1">
      <c r="A295" s="181"/>
      <c r="B295" s="182"/>
      <c r="C295" s="183"/>
      <c r="D295" s="183"/>
    </row>
    <row r="296" spans="1:7" ht="15.75" thickBot="1">
      <c r="A296" s="618" t="s">
        <v>110</v>
      </c>
      <c r="B296" s="619"/>
      <c r="C296" s="184" t="s">
        <v>111</v>
      </c>
      <c r="D296" s="187" t="s">
        <v>2</v>
      </c>
    </row>
    <row r="297" spans="1:7" ht="32.25" customHeight="1" thickBot="1">
      <c r="A297" s="629" t="s">
        <v>184</v>
      </c>
      <c r="B297" s="600"/>
      <c r="C297" s="259">
        <v>0</v>
      </c>
      <c r="D297" s="260">
        <v>0</v>
      </c>
    </row>
    <row r="298" spans="1:7" ht="15.75" thickBot="1">
      <c r="A298" s="629" t="s">
        <v>185</v>
      </c>
      <c r="B298" s="600"/>
      <c r="C298" s="259">
        <v>0</v>
      </c>
      <c r="D298" s="260">
        <v>0</v>
      </c>
    </row>
    <row r="299" spans="1:7" ht="15.75" thickBot="1">
      <c r="A299" s="629" t="s">
        <v>186</v>
      </c>
      <c r="B299" s="600"/>
      <c r="C299" s="259">
        <v>0</v>
      </c>
      <c r="D299" s="260">
        <v>0</v>
      </c>
    </row>
    <row r="300" spans="1:7" ht="25.5" customHeight="1" thickBot="1">
      <c r="A300" s="629" t="s">
        <v>187</v>
      </c>
      <c r="B300" s="600"/>
      <c r="C300" s="259">
        <v>0</v>
      </c>
      <c r="D300" s="260">
        <v>0</v>
      </c>
    </row>
    <row r="301" spans="1:7" ht="27" customHeight="1" thickBot="1">
      <c r="A301" s="629" t="s">
        <v>188</v>
      </c>
      <c r="B301" s="600"/>
      <c r="C301" s="259">
        <v>284800</v>
      </c>
      <c r="D301" s="260">
        <v>0</v>
      </c>
    </row>
    <row r="302" spans="1:7" ht="15.75" thickBot="1">
      <c r="A302" s="626" t="s">
        <v>189</v>
      </c>
      <c r="B302" s="600"/>
      <c r="C302" s="259">
        <v>0</v>
      </c>
      <c r="D302" s="260">
        <v>0</v>
      </c>
    </row>
    <row r="303" spans="1:7" ht="29.25" customHeight="1" thickBot="1">
      <c r="A303" s="626" t="s">
        <v>190</v>
      </c>
      <c r="B303" s="600"/>
      <c r="C303" s="259">
        <v>0</v>
      </c>
      <c r="D303" s="260">
        <v>0</v>
      </c>
    </row>
    <row r="304" spans="1:7" ht="25.5" customHeight="1" thickBot="1">
      <c r="A304" s="626" t="s">
        <v>191</v>
      </c>
      <c r="B304" s="600"/>
      <c r="C304" s="259">
        <v>0</v>
      </c>
      <c r="D304" s="260">
        <v>0</v>
      </c>
    </row>
    <row r="305" spans="1:4" ht="15.75" thickBot="1">
      <c r="A305" s="626" t="s">
        <v>192</v>
      </c>
      <c r="B305" s="627"/>
      <c r="C305" s="261">
        <f>SUM(C306:C325)</f>
        <v>0</v>
      </c>
      <c r="D305" s="262">
        <f>SUM(D306:D325)</f>
        <v>615586</v>
      </c>
    </row>
    <row r="306" spans="1:4" ht="15">
      <c r="A306" s="628" t="s">
        <v>125</v>
      </c>
      <c r="B306" s="580"/>
      <c r="C306" s="263">
        <v>0</v>
      </c>
      <c r="D306" s="264">
        <v>0</v>
      </c>
    </row>
    <row r="307" spans="1:4" ht="15">
      <c r="A307" s="586" t="s">
        <v>126</v>
      </c>
      <c r="B307" s="575"/>
      <c r="C307" s="265">
        <v>0</v>
      </c>
      <c r="D307" s="264">
        <v>0</v>
      </c>
    </row>
    <row r="308" spans="1:4" ht="15">
      <c r="A308" s="585" t="s">
        <v>127</v>
      </c>
      <c r="B308" s="575"/>
      <c r="C308" s="265">
        <v>0</v>
      </c>
      <c r="D308" s="264">
        <v>0</v>
      </c>
    </row>
    <row r="309" spans="1:4" ht="24.75" customHeight="1">
      <c r="A309" s="587" t="s">
        <v>128</v>
      </c>
      <c r="B309" s="575"/>
      <c r="C309" s="265">
        <v>0</v>
      </c>
      <c r="D309" s="264">
        <v>0</v>
      </c>
    </row>
    <row r="310" spans="1:4" ht="15">
      <c r="A310" s="585" t="s">
        <v>129</v>
      </c>
      <c r="B310" s="575"/>
      <c r="C310" s="265">
        <v>0</v>
      </c>
      <c r="D310" s="264">
        <v>0</v>
      </c>
    </row>
    <row r="311" spans="1:4" ht="15">
      <c r="A311" s="585" t="s">
        <v>130</v>
      </c>
      <c r="B311" s="575"/>
      <c r="C311" s="265">
        <v>0</v>
      </c>
      <c r="D311" s="264">
        <v>0</v>
      </c>
    </row>
    <row r="312" spans="1:4" ht="15">
      <c r="A312" s="585" t="s">
        <v>131</v>
      </c>
      <c r="B312" s="575"/>
      <c r="C312" s="265">
        <v>0</v>
      </c>
      <c r="D312" s="264">
        <v>0</v>
      </c>
    </row>
    <row r="313" spans="1:4" ht="30" customHeight="1">
      <c r="A313" s="585" t="s">
        <v>132</v>
      </c>
      <c r="B313" s="575"/>
      <c r="C313" s="196">
        <v>0</v>
      </c>
      <c r="D313" s="266">
        <v>0</v>
      </c>
    </row>
    <row r="314" spans="1:4" ht="15">
      <c r="A314" s="585" t="s">
        <v>133</v>
      </c>
      <c r="B314" s="575"/>
      <c r="C314" s="196">
        <v>0</v>
      </c>
      <c r="D314" s="266">
        <v>0</v>
      </c>
    </row>
    <row r="315" spans="1:4" ht="15">
      <c r="A315" s="585" t="s">
        <v>134</v>
      </c>
      <c r="B315" s="575"/>
      <c r="C315" s="196">
        <v>0</v>
      </c>
      <c r="D315" s="266">
        <v>0</v>
      </c>
    </row>
    <row r="316" spans="1:4" ht="15">
      <c r="A316" s="585" t="s">
        <v>135</v>
      </c>
      <c r="B316" s="575"/>
      <c r="C316" s="196">
        <v>0</v>
      </c>
      <c r="D316" s="266">
        <v>0</v>
      </c>
    </row>
    <row r="317" spans="1:4" ht="15">
      <c r="A317" s="585" t="s">
        <v>136</v>
      </c>
      <c r="B317" s="575"/>
      <c r="C317" s="196">
        <v>0</v>
      </c>
      <c r="D317" s="266">
        <v>0</v>
      </c>
    </row>
    <row r="318" spans="1:4" ht="15">
      <c r="A318" s="585" t="s">
        <v>137</v>
      </c>
      <c r="B318" s="575"/>
      <c r="C318" s="196">
        <v>0</v>
      </c>
      <c r="D318" s="266">
        <v>615586</v>
      </c>
    </row>
    <row r="319" spans="1:4" ht="15">
      <c r="A319" s="588" t="s">
        <v>138</v>
      </c>
      <c r="B319" s="575"/>
      <c r="C319" s="196">
        <v>0</v>
      </c>
      <c r="D319" s="266">
        <v>0</v>
      </c>
    </row>
    <row r="320" spans="1:4" ht="15">
      <c r="A320" s="588" t="s">
        <v>139</v>
      </c>
      <c r="B320" s="575"/>
      <c r="C320" s="196">
        <v>0</v>
      </c>
      <c r="D320" s="266">
        <v>0</v>
      </c>
    </row>
    <row r="321" spans="1:8" ht="24" customHeight="1">
      <c r="A321" s="587" t="s">
        <v>140</v>
      </c>
      <c r="B321" s="575"/>
      <c r="C321" s="196">
        <v>0</v>
      </c>
      <c r="D321" s="266">
        <v>0</v>
      </c>
    </row>
    <row r="322" spans="1:8" ht="27" customHeight="1">
      <c r="A322" s="587" t="s">
        <v>141</v>
      </c>
      <c r="B322" s="575"/>
      <c r="C322" s="196">
        <v>0</v>
      </c>
      <c r="D322" s="266">
        <v>0</v>
      </c>
    </row>
    <row r="323" spans="1:8" ht="15">
      <c r="A323" s="588" t="s">
        <v>142</v>
      </c>
      <c r="B323" s="575"/>
      <c r="C323" s="196">
        <v>0</v>
      </c>
      <c r="D323" s="266">
        <v>0</v>
      </c>
    </row>
    <row r="324" spans="1:8" ht="15">
      <c r="A324" s="588" t="s">
        <v>143</v>
      </c>
      <c r="B324" s="575"/>
      <c r="C324" s="196">
        <v>0</v>
      </c>
      <c r="D324" s="266">
        <v>0</v>
      </c>
    </row>
    <row r="325" spans="1:8" ht="15.75" thickBot="1">
      <c r="A325" s="589" t="s">
        <v>144</v>
      </c>
      <c r="B325" s="578"/>
      <c r="C325" s="198">
        <v>0</v>
      </c>
      <c r="D325" s="266">
        <v>0</v>
      </c>
    </row>
    <row r="326" spans="1:8" ht="15.75" thickBot="1">
      <c r="A326" s="590" t="s">
        <v>145</v>
      </c>
      <c r="B326" s="600"/>
      <c r="C326" s="212">
        <f>SUM(C297:C307)</f>
        <v>284800</v>
      </c>
      <c r="D326" s="212">
        <f>SUM(D297:D305)</f>
        <v>615586</v>
      </c>
    </row>
    <row r="327" spans="1:8" ht="15">
      <c r="A327"/>
      <c r="B327"/>
      <c r="C327"/>
      <c r="D327"/>
    </row>
    <row r="328" spans="1:8" ht="15">
      <c r="A328"/>
      <c r="B328"/>
      <c r="C328"/>
      <c r="D328"/>
    </row>
    <row r="329" spans="1:8" ht="15">
      <c r="A329" s="630"/>
      <c r="B329" s="631"/>
      <c r="C329" s="631"/>
      <c r="D329"/>
    </row>
    <row r="332" spans="1:8" ht="14.25">
      <c r="A332" s="632" t="s">
        <v>193</v>
      </c>
      <c r="B332" s="632"/>
      <c r="C332" s="632"/>
    </row>
    <row r="333" spans="1:8" ht="16.5" thickBot="1">
      <c r="A333" s="267"/>
      <c r="B333" s="183"/>
      <c r="C333" s="183"/>
    </row>
    <row r="334" spans="1:8" ht="15.75" thickBot="1">
      <c r="A334" s="590" t="s">
        <v>194</v>
      </c>
      <c r="B334" s="633"/>
      <c r="C334" s="268" t="s">
        <v>0</v>
      </c>
      <c r="D334" s="187" t="s">
        <v>1</v>
      </c>
      <c r="G334" s="634"/>
      <c r="H334" s="634"/>
    </row>
    <row r="335" spans="1:8" ht="14.25" thickBot="1">
      <c r="A335" s="635" t="s">
        <v>195</v>
      </c>
      <c r="B335" s="636"/>
      <c r="C335" s="257">
        <f>SUM(C336:C345)</f>
        <v>0</v>
      </c>
      <c r="D335" s="269">
        <f>SUM(D336:D345)</f>
        <v>2631.6</v>
      </c>
      <c r="G335" s="634"/>
      <c r="H335" s="634"/>
    </row>
    <row r="336" spans="1:8" ht="55.5" customHeight="1">
      <c r="A336" s="546" t="s">
        <v>196</v>
      </c>
      <c r="B336" s="548"/>
      <c r="C336" s="270">
        <v>0</v>
      </c>
      <c r="D336" s="271">
        <v>0</v>
      </c>
      <c r="G336" s="634"/>
      <c r="H336" s="634"/>
    </row>
    <row r="337" spans="1:4">
      <c r="A337" s="643" t="s">
        <v>197</v>
      </c>
      <c r="B337" s="644"/>
      <c r="C337" s="272">
        <v>0</v>
      </c>
      <c r="D337" s="273">
        <v>0</v>
      </c>
    </row>
    <row r="338" spans="1:4">
      <c r="A338" s="639" t="s">
        <v>198</v>
      </c>
      <c r="B338" s="640"/>
      <c r="C338" s="274">
        <v>0</v>
      </c>
      <c r="D338" s="275">
        <v>0</v>
      </c>
    </row>
    <row r="339" spans="1:4" ht="28.5" customHeight="1">
      <c r="A339" s="645" t="s">
        <v>199</v>
      </c>
      <c r="B339" s="646"/>
      <c r="C339" s="274">
        <v>0</v>
      </c>
      <c r="D339" s="275">
        <v>0</v>
      </c>
    </row>
    <row r="340" spans="1:4" ht="32.25" customHeight="1">
      <c r="A340" s="645" t="s">
        <v>200</v>
      </c>
      <c r="B340" s="646"/>
      <c r="C340" s="274">
        <v>0</v>
      </c>
      <c r="D340" s="275">
        <v>0</v>
      </c>
    </row>
    <row r="341" spans="1:4">
      <c r="A341" s="637" t="s">
        <v>201</v>
      </c>
      <c r="B341" s="638"/>
      <c r="C341" s="274">
        <v>0</v>
      </c>
      <c r="D341" s="275">
        <v>0</v>
      </c>
    </row>
    <row r="342" spans="1:4">
      <c r="A342" s="637" t="s">
        <v>202</v>
      </c>
      <c r="B342" s="638"/>
      <c r="C342" s="274">
        <v>0</v>
      </c>
      <c r="D342" s="275">
        <v>0</v>
      </c>
    </row>
    <row r="343" spans="1:4">
      <c r="A343" s="639" t="s">
        <v>203</v>
      </c>
      <c r="B343" s="640"/>
      <c r="C343" s="247">
        <v>0</v>
      </c>
      <c r="D343" s="276">
        <v>0</v>
      </c>
    </row>
    <row r="344" spans="1:4">
      <c r="A344" s="637" t="s">
        <v>204</v>
      </c>
      <c r="B344" s="638"/>
      <c r="C344" s="247">
        <v>0</v>
      </c>
      <c r="D344" s="276">
        <v>0</v>
      </c>
    </row>
    <row r="345" spans="1:4" ht="14.25" thickBot="1">
      <c r="A345" s="641" t="s">
        <v>23</v>
      </c>
      <c r="B345" s="642"/>
      <c r="C345" s="251">
        <v>0</v>
      </c>
      <c r="D345" s="277">
        <v>2631.6</v>
      </c>
    </row>
    <row r="346" spans="1:4" ht="14.25" thickBot="1">
      <c r="A346" s="635" t="s">
        <v>205</v>
      </c>
      <c r="B346" s="636"/>
      <c r="C346" s="257">
        <f>SUM(C347:C356)</f>
        <v>471.54</v>
      </c>
      <c r="D346" s="258">
        <f>SUM(D347:D356)</f>
        <v>657.9</v>
      </c>
    </row>
    <row r="347" spans="1:4" ht="59.25" customHeight="1">
      <c r="A347" s="546" t="s">
        <v>196</v>
      </c>
      <c r="B347" s="548"/>
      <c r="C347" s="272">
        <v>0</v>
      </c>
      <c r="D347" s="273">
        <v>0</v>
      </c>
    </row>
    <row r="348" spans="1:4">
      <c r="A348" s="643" t="s">
        <v>197</v>
      </c>
      <c r="B348" s="644"/>
      <c r="C348" s="272">
        <v>0</v>
      </c>
      <c r="D348" s="273">
        <v>0</v>
      </c>
    </row>
    <row r="349" spans="1:4">
      <c r="A349" s="639" t="s">
        <v>198</v>
      </c>
      <c r="B349" s="640"/>
      <c r="C349" s="274">
        <v>0</v>
      </c>
      <c r="D349" s="275">
        <v>0</v>
      </c>
    </row>
    <row r="350" spans="1:4" ht="27.75" customHeight="1">
      <c r="A350" s="645" t="s">
        <v>199</v>
      </c>
      <c r="B350" s="646"/>
      <c r="C350" s="274">
        <v>0</v>
      </c>
      <c r="D350" s="275">
        <v>0</v>
      </c>
    </row>
    <row r="351" spans="1:4" ht="24.75" customHeight="1">
      <c r="A351" s="645" t="s">
        <v>200</v>
      </c>
      <c r="B351" s="646"/>
      <c r="C351" s="274">
        <v>0</v>
      </c>
      <c r="D351" s="275">
        <v>0</v>
      </c>
    </row>
    <row r="352" spans="1:4">
      <c r="A352" s="645" t="s">
        <v>201</v>
      </c>
      <c r="B352" s="646"/>
      <c r="C352" s="274">
        <v>0</v>
      </c>
      <c r="D352" s="275">
        <v>0</v>
      </c>
    </row>
    <row r="353" spans="1:5">
      <c r="A353" s="637" t="s">
        <v>202</v>
      </c>
      <c r="B353" s="638"/>
      <c r="C353" s="274">
        <v>0</v>
      </c>
      <c r="D353" s="275">
        <v>0</v>
      </c>
    </row>
    <row r="354" spans="1:5">
      <c r="A354" s="637" t="s">
        <v>206</v>
      </c>
      <c r="B354" s="638"/>
      <c r="C354" s="247">
        <v>0</v>
      </c>
      <c r="D354" s="276">
        <v>0</v>
      </c>
    </row>
    <row r="355" spans="1:5">
      <c r="A355" s="637" t="s">
        <v>204</v>
      </c>
      <c r="B355" s="638"/>
      <c r="C355" s="247">
        <v>0</v>
      </c>
      <c r="D355" s="276">
        <v>0</v>
      </c>
    </row>
    <row r="356" spans="1:5" ht="63.75" customHeight="1" thickBot="1">
      <c r="A356" s="647" t="s">
        <v>207</v>
      </c>
      <c r="B356" s="648"/>
      <c r="C356" s="278">
        <v>471.54</v>
      </c>
      <c r="D356" s="279">
        <v>657.9</v>
      </c>
    </row>
    <row r="357" spans="1:5" ht="14.25" thickBot="1">
      <c r="A357" s="649" t="s">
        <v>18</v>
      </c>
      <c r="B357" s="650"/>
      <c r="C357" s="280">
        <f>C335+C346</f>
        <v>471.54</v>
      </c>
      <c r="D357" s="179">
        <f>D335+D346</f>
        <v>3289.5</v>
      </c>
    </row>
    <row r="362" spans="1:5" ht="15">
      <c r="A362" s="651" t="s">
        <v>208</v>
      </c>
      <c r="B362" s="651"/>
      <c r="C362" s="651"/>
      <c r="D362" s="530"/>
      <c r="E362" s="530"/>
    </row>
    <row r="363" spans="1:5" ht="15.75" thickBot="1">
      <c r="A363" s="183"/>
      <c r="B363" s="183"/>
      <c r="C363" s="183"/>
      <c r="D363"/>
    </row>
    <row r="364" spans="1:5" ht="14.25" thickBot="1">
      <c r="A364" s="657" t="s">
        <v>209</v>
      </c>
      <c r="B364" s="658"/>
      <c r="C364" s="281" t="s">
        <v>0</v>
      </c>
      <c r="D364" s="204" t="s">
        <v>2</v>
      </c>
    </row>
    <row r="365" spans="1:5">
      <c r="A365" s="659" t="s">
        <v>210</v>
      </c>
      <c r="B365" s="660"/>
      <c r="C365" s="282">
        <f>SUM(C366:C372)</f>
        <v>13038680.49</v>
      </c>
      <c r="D365" s="282">
        <f>SUM(D366:D372)</f>
        <v>13211393.949999999</v>
      </c>
    </row>
    <row r="366" spans="1:5">
      <c r="A366" s="661" t="s">
        <v>211</v>
      </c>
      <c r="B366" s="662"/>
      <c r="C366" s="283">
        <v>13038680.49</v>
      </c>
      <c r="D366" s="284">
        <v>13211393.949999999</v>
      </c>
    </row>
    <row r="367" spans="1:5">
      <c r="A367" s="661" t="s">
        <v>212</v>
      </c>
      <c r="B367" s="662"/>
      <c r="C367" s="283">
        <v>0</v>
      </c>
      <c r="D367" s="284">
        <v>0</v>
      </c>
    </row>
    <row r="368" spans="1:5" ht="27.75" customHeight="1">
      <c r="A368" s="585" t="s">
        <v>213</v>
      </c>
      <c r="B368" s="652"/>
      <c r="C368" s="283">
        <v>0</v>
      </c>
      <c r="D368" s="284">
        <v>0</v>
      </c>
    </row>
    <row r="369" spans="1:4">
      <c r="A369" s="585" t="s">
        <v>214</v>
      </c>
      <c r="B369" s="652"/>
      <c r="C369" s="283">
        <v>0</v>
      </c>
      <c r="D369" s="284">
        <v>0</v>
      </c>
    </row>
    <row r="370" spans="1:4" ht="17.25" customHeight="1">
      <c r="A370" s="585" t="s">
        <v>215</v>
      </c>
      <c r="B370" s="652"/>
      <c r="C370" s="283">
        <v>0</v>
      </c>
      <c r="D370" s="284">
        <v>0</v>
      </c>
    </row>
    <row r="371" spans="1:4" ht="16.5" customHeight="1">
      <c r="A371" s="585" t="s">
        <v>216</v>
      </c>
      <c r="B371" s="652"/>
      <c r="C371" s="283">
        <v>0</v>
      </c>
      <c r="D371" s="284">
        <v>0</v>
      </c>
    </row>
    <row r="372" spans="1:4">
      <c r="A372" s="585" t="s">
        <v>144</v>
      </c>
      <c r="B372" s="652"/>
      <c r="C372" s="283">
        <v>0</v>
      </c>
      <c r="D372" s="284">
        <v>0</v>
      </c>
    </row>
    <row r="373" spans="1:4">
      <c r="A373" s="653" t="s">
        <v>217</v>
      </c>
      <c r="B373" s="654"/>
      <c r="C373" s="282">
        <f>C374+C375+C377</f>
        <v>0</v>
      </c>
      <c r="D373" s="285">
        <f>D374+D375+D377</f>
        <v>0</v>
      </c>
    </row>
    <row r="374" spans="1:4">
      <c r="A374" s="655" t="s">
        <v>218</v>
      </c>
      <c r="B374" s="656"/>
      <c r="C374" s="286">
        <v>0</v>
      </c>
      <c r="D374" s="287">
        <v>0</v>
      </c>
    </row>
    <row r="375" spans="1:4">
      <c r="A375" s="655" t="s">
        <v>219</v>
      </c>
      <c r="B375" s="656"/>
      <c r="C375" s="286">
        <v>0</v>
      </c>
      <c r="D375" s="287">
        <v>0</v>
      </c>
    </row>
    <row r="376" spans="1:4">
      <c r="A376" s="655" t="s">
        <v>220</v>
      </c>
      <c r="B376" s="656"/>
      <c r="C376" s="286">
        <v>0</v>
      </c>
      <c r="D376" s="287">
        <v>0</v>
      </c>
    </row>
    <row r="377" spans="1:4" ht="14.25" thickBot="1">
      <c r="A377" s="669" t="s">
        <v>144</v>
      </c>
      <c r="B377" s="670"/>
      <c r="C377" s="286">
        <v>0</v>
      </c>
      <c r="D377" s="287">
        <v>0</v>
      </c>
    </row>
    <row r="378" spans="1:4" ht="14.25" thickBot="1">
      <c r="A378" s="649" t="s">
        <v>18</v>
      </c>
      <c r="B378" s="650"/>
      <c r="C378" s="288">
        <f>C365+C373</f>
        <v>13038680.49</v>
      </c>
      <c r="D378" s="288">
        <f>D365+D373</f>
        <v>13211393.949999999</v>
      </c>
    </row>
    <row r="381" spans="1:4" ht="26.25" customHeight="1">
      <c r="A381" s="663" t="s">
        <v>221</v>
      </c>
      <c r="B381" s="664"/>
      <c r="C381" s="664"/>
      <c r="D381" s="664"/>
    </row>
    <row r="382" spans="1:4" ht="14.25" thickBot="1">
      <c r="A382" s="243"/>
      <c r="B382" s="289"/>
      <c r="C382" s="243"/>
      <c r="D382" s="243"/>
    </row>
    <row r="383" spans="1:4" ht="14.25" thickBot="1">
      <c r="A383" s="671"/>
      <c r="B383" s="672"/>
      <c r="C383" s="290" t="s">
        <v>111</v>
      </c>
      <c r="D383" s="215" t="s">
        <v>1</v>
      </c>
    </row>
    <row r="384" spans="1:4" ht="14.25" thickBot="1">
      <c r="A384" s="673" t="s">
        <v>222</v>
      </c>
      <c r="B384" s="674"/>
      <c r="C384" s="247">
        <v>16355480.01</v>
      </c>
      <c r="D384" s="208">
        <v>15540198.359999999</v>
      </c>
    </row>
    <row r="385" spans="1:9" ht="14.25" thickBot="1">
      <c r="A385" s="635" t="s">
        <v>106</v>
      </c>
      <c r="B385" s="636"/>
      <c r="C385" s="258">
        <f>SUM(C384:C384)</f>
        <v>16355480.01</v>
      </c>
      <c r="D385" s="258">
        <f>SUM(D384:D384)</f>
        <v>15540198.359999999</v>
      </c>
    </row>
    <row r="388" spans="1:9" ht="15">
      <c r="A388" s="663" t="s">
        <v>223</v>
      </c>
      <c r="B388" s="664"/>
      <c r="C388" s="664"/>
      <c r="D388" s="664"/>
      <c r="E388" s="530"/>
    </row>
    <row r="389" spans="1:9" ht="15.75" thickBot="1">
      <c r="A389" s="243"/>
      <c r="B389" s="243"/>
      <c r="C389" s="243"/>
      <c r="D389" s="243"/>
      <c r="E389"/>
    </row>
    <row r="390" spans="1:9" ht="26.25" thickBot="1">
      <c r="A390" s="603" t="s">
        <v>40</v>
      </c>
      <c r="B390" s="602"/>
      <c r="C390" s="120" t="s">
        <v>224</v>
      </c>
      <c r="D390" s="120" t="s">
        <v>225</v>
      </c>
      <c r="E390"/>
    </row>
    <row r="391" spans="1:9" ht="15.75" thickBot="1">
      <c r="A391" s="665" t="s">
        <v>226</v>
      </c>
      <c r="B391" s="633"/>
      <c r="C391" s="291">
        <v>779415.98</v>
      </c>
      <c r="D391" s="292">
        <v>832372.74</v>
      </c>
      <c r="E391"/>
    </row>
    <row r="392" spans="1:9" ht="15">
      <c r="A392"/>
      <c r="B392"/>
      <c r="C392"/>
      <c r="D392"/>
      <c r="E392"/>
    </row>
    <row r="393" spans="1:9" ht="29.25" customHeight="1">
      <c r="A393" s="666" t="s">
        <v>227</v>
      </c>
      <c r="B393" s="667"/>
      <c r="C393" s="667"/>
      <c r="D393" s="530"/>
      <c r="E393" s="530"/>
    </row>
    <row r="398" spans="1:9" ht="14.25">
      <c r="A398" s="668" t="s">
        <v>228</v>
      </c>
      <c r="B398" s="668"/>
      <c r="C398" s="668"/>
      <c r="D398" s="668"/>
      <c r="E398" s="668"/>
      <c r="F398" s="668"/>
      <c r="G398" s="668"/>
      <c r="H398" s="668"/>
      <c r="I398" s="668"/>
    </row>
    <row r="400" spans="1:9" ht="14.25">
      <c r="A400" s="668" t="s">
        <v>229</v>
      </c>
      <c r="B400" s="668"/>
      <c r="C400" s="668"/>
      <c r="D400" s="668"/>
      <c r="E400" s="668"/>
      <c r="F400" s="668"/>
      <c r="G400" s="668"/>
      <c r="H400" s="668"/>
      <c r="I400" s="668"/>
    </row>
    <row r="401" spans="1:11" ht="17.25" thickBot="1">
      <c r="A401" s="293"/>
      <c r="B401" s="293"/>
      <c r="C401" s="293"/>
      <c r="D401" s="293"/>
      <c r="E401" s="293"/>
      <c r="F401" s="293"/>
      <c r="G401" s="293"/>
      <c r="H401" s="293"/>
      <c r="I401" s="294"/>
    </row>
    <row r="402" spans="1:11" ht="15.75" thickBot="1">
      <c r="A402" s="567" t="s">
        <v>230</v>
      </c>
      <c r="B402" s="582" t="s">
        <v>231</v>
      </c>
      <c r="C402" s="685"/>
      <c r="D402" s="686"/>
      <c r="E402" s="657" t="s">
        <v>70</v>
      </c>
      <c r="F402" s="601"/>
      <c r="G402" s="602"/>
      <c r="H402" s="582" t="s">
        <v>232</v>
      </c>
      <c r="I402" s="601"/>
      <c r="J402" s="602"/>
      <c r="K402" s="295" t="s">
        <v>95</v>
      </c>
    </row>
    <row r="403" spans="1:11" ht="95.25" thickBot="1">
      <c r="A403" s="568"/>
      <c r="B403" s="296" t="s">
        <v>233</v>
      </c>
      <c r="C403" s="297" t="s">
        <v>234</v>
      </c>
      <c r="D403" s="298" t="s">
        <v>74</v>
      </c>
      <c r="E403" s="299" t="s">
        <v>44</v>
      </c>
      <c r="F403" s="299" t="s">
        <v>235</v>
      </c>
      <c r="G403" s="300" t="s">
        <v>236</v>
      </c>
      <c r="H403" s="296" t="s">
        <v>233</v>
      </c>
      <c r="I403" s="297" t="s">
        <v>237</v>
      </c>
      <c r="J403" s="301" t="s">
        <v>238</v>
      </c>
      <c r="K403" s="302"/>
    </row>
    <row r="404" spans="1:11" ht="14.25" thickBot="1">
      <c r="A404" s="125" t="s">
        <v>0</v>
      </c>
      <c r="B404" s="303"/>
      <c r="C404" s="304"/>
      <c r="D404" s="305"/>
      <c r="E404" s="304">
        <f>F404+G404</f>
        <v>5106051.6099999994</v>
      </c>
      <c r="F404" s="303"/>
      <c r="G404" s="261">
        <f>15444793.85-10338742.24</f>
        <v>5106051.6099999994</v>
      </c>
      <c r="H404" s="303"/>
      <c r="I404" s="306"/>
      <c r="J404" s="307"/>
      <c r="K404" s="262">
        <f>SUM(B404:E404)+SUM(H404:J404)</f>
        <v>5106051.6099999994</v>
      </c>
    </row>
    <row r="405" spans="1:11" ht="14.25" thickBot="1">
      <c r="A405" s="308" t="s">
        <v>32</v>
      </c>
      <c r="B405" s="309">
        <f t="shared" ref="B405:K405" si="12">SUM(B406:B408)</f>
        <v>0</v>
      </c>
      <c r="C405" s="310">
        <f t="shared" si="12"/>
        <v>0</v>
      </c>
      <c r="D405" s="311">
        <f t="shared" si="12"/>
        <v>0</v>
      </c>
      <c r="E405" s="309">
        <f t="shared" si="12"/>
        <v>0</v>
      </c>
      <c r="F405" s="309">
        <f t="shared" si="12"/>
        <v>0</v>
      </c>
      <c r="G405" s="308">
        <f t="shared" ref="G405" si="13">SUM(G406:G408)</f>
        <v>0</v>
      </c>
      <c r="H405" s="309">
        <f t="shared" si="12"/>
        <v>0</v>
      </c>
      <c r="I405" s="309">
        <f t="shared" si="12"/>
        <v>0</v>
      </c>
      <c r="J405" s="309">
        <f t="shared" si="12"/>
        <v>0</v>
      </c>
      <c r="K405" s="309">
        <f t="shared" si="12"/>
        <v>0</v>
      </c>
    </row>
    <row r="406" spans="1:11">
      <c r="A406" s="312" t="s">
        <v>239</v>
      </c>
      <c r="B406" s="313"/>
      <c r="C406" s="314"/>
      <c r="D406" s="315"/>
      <c r="E406" s="316">
        <f>F406+G406</f>
        <v>0</v>
      </c>
      <c r="F406" s="313"/>
      <c r="G406" s="462"/>
      <c r="H406" s="313"/>
      <c r="I406" s="317"/>
      <c r="J406" s="318"/>
      <c r="K406" s="319">
        <f>SUM(B406:E406)+SUM(H406:J406)</f>
        <v>0</v>
      </c>
    </row>
    <row r="407" spans="1:11">
      <c r="A407" s="320" t="s">
        <v>240</v>
      </c>
      <c r="B407" s="321"/>
      <c r="C407" s="322"/>
      <c r="D407" s="323"/>
      <c r="E407" s="322">
        <f>F407+G407</f>
        <v>0</v>
      </c>
      <c r="F407" s="321"/>
      <c r="G407" s="346"/>
      <c r="H407" s="321"/>
      <c r="I407" s="324"/>
      <c r="J407" s="325"/>
      <c r="K407" s="326">
        <f>SUM(B407:E407)+SUM(H407:J407)</f>
        <v>0</v>
      </c>
    </row>
    <row r="408" spans="1:11" ht="14.25" thickBot="1">
      <c r="A408" s="327" t="s">
        <v>241</v>
      </c>
      <c r="B408" s="321"/>
      <c r="C408" s="322"/>
      <c r="D408" s="323"/>
      <c r="E408" s="322">
        <f>F408+G408</f>
        <v>0</v>
      </c>
      <c r="F408" s="321"/>
      <c r="G408" s="346"/>
      <c r="H408" s="321"/>
      <c r="I408" s="324"/>
      <c r="J408" s="325"/>
      <c r="K408" s="328">
        <f>SUM(B408:E408)+SUM(H408:J408)</f>
        <v>0</v>
      </c>
    </row>
    <row r="409" spans="1:11" ht="14.25" thickBot="1">
      <c r="A409" s="308" t="s">
        <v>33</v>
      </c>
      <c r="B409" s="303">
        <f t="shared" ref="B409:K409" si="14">SUM(B410:B414)</f>
        <v>0</v>
      </c>
      <c r="C409" s="304">
        <f t="shared" si="14"/>
        <v>0</v>
      </c>
      <c r="D409" s="306">
        <f t="shared" si="14"/>
        <v>0</v>
      </c>
      <c r="E409" s="303">
        <f t="shared" si="14"/>
        <v>695015.52</v>
      </c>
      <c r="F409" s="303">
        <f t="shared" si="14"/>
        <v>0</v>
      </c>
      <c r="G409" s="261">
        <f t="shared" ref="G409" si="15">SUM(G410:G414)</f>
        <v>695015.52</v>
      </c>
      <c r="H409" s="303">
        <f t="shared" si="14"/>
        <v>0</v>
      </c>
      <c r="I409" s="303">
        <f t="shared" si="14"/>
        <v>0</v>
      </c>
      <c r="J409" s="303">
        <f t="shared" si="14"/>
        <v>0</v>
      </c>
      <c r="K409" s="303">
        <f t="shared" si="14"/>
        <v>695015.52</v>
      </c>
    </row>
    <row r="410" spans="1:11" ht="29.25" customHeight="1">
      <c r="A410" s="329" t="s">
        <v>242</v>
      </c>
      <c r="B410" s="313"/>
      <c r="C410" s="314"/>
      <c r="D410" s="315"/>
      <c r="E410" s="316">
        <f>F410+G410</f>
        <v>695015.52</v>
      </c>
      <c r="F410" s="313"/>
      <c r="G410" s="462">
        <v>695015.52</v>
      </c>
      <c r="H410" s="313"/>
      <c r="I410" s="317"/>
      <c r="J410" s="318"/>
      <c r="K410" s="319">
        <f>SUM(B410:E410)+SUM(H410:J410)</f>
        <v>695015.52</v>
      </c>
    </row>
    <row r="411" spans="1:11" ht="13.5" customHeight="1">
      <c r="A411" s="330" t="s">
        <v>243</v>
      </c>
      <c r="B411" s="321"/>
      <c r="C411" s="322"/>
      <c r="D411" s="323"/>
      <c r="E411" s="322">
        <f>F411+G411</f>
        <v>0</v>
      </c>
      <c r="F411" s="321"/>
      <c r="G411" s="346"/>
      <c r="H411" s="321"/>
      <c r="I411" s="324"/>
      <c r="J411" s="325"/>
      <c r="K411" s="326">
        <f>SUM(B411:E411)+SUM(H411:J411)</f>
        <v>0</v>
      </c>
    </row>
    <row r="412" spans="1:11">
      <c r="A412" s="330" t="s">
        <v>244</v>
      </c>
      <c r="B412" s="321"/>
      <c r="C412" s="322"/>
      <c r="D412" s="323"/>
      <c r="E412" s="322">
        <f>F412+G412</f>
        <v>0</v>
      </c>
      <c r="F412" s="321"/>
      <c r="G412" s="346"/>
      <c r="H412" s="321"/>
      <c r="I412" s="324"/>
      <c r="J412" s="325"/>
      <c r="K412" s="326">
        <f>SUM(B412:E412)+SUM(H412:J412)</f>
        <v>0</v>
      </c>
    </row>
    <row r="413" spans="1:11">
      <c r="A413" s="330" t="s">
        <v>245</v>
      </c>
      <c r="B413" s="321"/>
      <c r="C413" s="322"/>
      <c r="D413" s="323"/>
      <c r="E413" s="322">
        <f>F413+G413</f>
        <v>0</v>
      </c>
      <c r="F413" s="321"/>
      <c r="G413" s="346"/>
      <c r="H413" s="321"/>
      <c r="I413" s="324"/>
      <c r="J413" s="325"/>
      <c r="K413" s="326">
        <f>SUM(B413:E413)+SUM(H413:J413)</f>
        <v>0</v>
      </c>
    </row>
    <row r="414" spans="1:11" ht="25.5" customHeight="1" thickBot="1">
      <c r="A414" s="331" t="s">
        <v>246</v>
      </c>
      <c r="B414" s="321"/>
      <c r="C414" s="322"/>
      <c r="D414" s="323"/>
      <c r="E414" s="322">
        <f>F414+G414</f>
        <v>0</v>
      </c>
      <c r="F414" s="321"/>
      <c r="G414" s="346"/>
      <c r="H414" s="321"/>
      <c r="I414" s="324"/>
      <c r="J414" s="325"/>
      <c r="K414" s="328">
        <f>SUM(B414:E414)+SUM(H414:J414)</f>
        <v>0</v>
      </c>
    </row>
    <row r="415" spans="1:11" ht="19.5" customHeight="1" thickBot="1">
      <c r="A415" s="332" t="s">
        <v>1</v>
      </c>
      <c r="B415" s="333">
        <f t="shared" ref="B415:K415" si="16">B404+B405-B409</f>
        <v>0</v>
      </c>
      <c r="C415" s="333">
        <f t="shared" si="16"/>
        <v>0</v>
      </c>
      <c r="D415" s="333">
        <f t="shared" si="16"/>
        <v>0</v>
      </c>
      <c r="E415" s="333">
        <f t="shared" si="16"/>
        <v>4411036.09</v>
      </c>
      <c r="F415" s="333">
        <f t="shared" si="16"/>
        <v>0</v>
      </c>
      <c r="G415" s="333">
        <f t="shared" si="16"/>
        <v>4411036.09</v>
      </c>
      <c r="H415" s="333">
        <f t="shared" si="16"/>
        <v>0</v>
      </c>
      <c r="I415" s="333">
        <f t="shared" si="16"/>
        <v>0</v>
      </c>
      <c r="J415" s="333">
        <f t="shared" si="16"/>
        <v>0</v>
      </c>
      <c r="K415" s="333">
        <f t="shared" si="16"/>
        <v>4411036.09</v>
      </c>
    </row>
    <row r="417" spans="1:9" ht="15">
      <c r="A417" s="533" t="s">
        <v>247</v>
      </c>
      <c r="B417" s="687"/>
      <c r="C417" s="687"/>
    </row>
    <row r="418" spans="1:9" ht="15" thickBot="1">
      <c r="A418" s="334"/>
      <c r="B418" s="335"/>
      <c r="C418" s="335"/>
      <c r="E418" s="336"/>
      <c r="F418" s="336"/>
      <c r="G418" s="336"/>
      <c r="H418" s="336"/>
      <c r="I418" s="336"/>
    </row>
    <row r="419" spans="1:9" ht="32.25" thickBot="1">
      <c r="A419" s="675" t="s">
        <v>110</v>
      </c>
      <c r="B419" s="676"/>
      <c r="C419" s="337" t="s">
        <v>0</v>
      </c>
      <c r="D419" s="338" t="s">
        <v>2</v>
      </c>
      <c r="E419" s="243"/>
      <c r="F419" s="243"/>
      <c r="G419" s="243"/>
      <c r="H419" s="243"/>
      <c r="I419" s="243"/>
    </row>
    <row r="420" spans="1:9">
      <c r="A420" s="677" t="s">
        <v>248</v>
      </c>
      <c r="B420" s="678"/>
      <c r="C420" s="339">
        <v>19059.439999999999</v>
      </c>
      <c r="D420" s="339">
        <v>103074.58</v>
      </c>
      <c r="E420" s="340"/>
      <c r="F420" s="340"/>
      <c r="G420" s="340"/>
      <c r="H420" s="340"/>
      <c r="I420" s="340"/>
    </row>
    <row r="421" spans="1:9">
      <c r="A421" s="679" t="s">
        <v>249</v>
      </c>
      <c r="B421" s="680"/>
      <c r="C421" s="341">
        <v>10532.62</v>
      </c>
      <c r="D421" s="341">
        <v>4132.0200000000004</v>
      </c>
      <c r="E421" s="342"/>
      <c r="F421" s="342"/>
      <c r="G421" s="342"/>
      <c r="H421" s="342"/>
      <c r="I421" s="342"/>
    </row>
    <row r="422" spans="1:9">
      <c r="A422" s="679" t="s">
        <v>250</v>
      </c>
      <c r="B422" s="680"/>
      <c r="C422" s="341">
        <v>0</v>
      </c>
      <c r="D422" s="341">
        <v>0</v>
      </c>
      <c r="E422" s="343"/>
      <c r="F422" s="343"/>
      <c r="G422" s="343"/>
      <c r="H422" s="343"/>
      <c r="I422" s="343"/>
    </row>
    <row r="423" spans="1:9">
      <c r="A423" s="681" t="s">
        <v>251</v>
      </c>
      <c r="B423" s="682"/>
      <c r="C423" s="344">
        <f>C424+C427+C428+C429+C430</f>
        <v>15111481.41</v>
      </c>
      <c r="D423" s="344">
        <f>D424+D427+D428+D429+D430</f>
        <v>19357487.479999997</v>
      </c>
    </row>
    <row r="424" spans="1:9">
      <c r="A424" s="683" t="s">
        <v>252</v>
      </c>
      <c r="B424" s="684"/>
      <c r="C424" s="345">
        <f>C425-C426</f>
        <v>0</v>
      </c>
      <c r="D424" s="345">
        <f>D425-D426</f>
        <v>0</v>
      </c>
    </row>
    <row r="425" spans="1:9">
      <c r="A425" s="694" t="s">
        <v>253</v>
      </c>
      <c r="B425" s="695"/>
      <c r="C425" s="346">
        <v>2486237.65</v>
      </c>
      <c r="D425" s="346">
        <v>2802439.71</v>
      </c>
    </row>
    <row r="426" spans="1:9" ht="25.5" customHeight="1">
      <c r="A426" s="694" t="s">
        <v>254</v>
      </c>
      <c r="B426" s="695"/>
      <c r="C426" s="346">
        <v>2486237.65</v>
      </c>
      <c r="D426" s="346">
        <v>2802439.71</v>
      </c>
    </row>
    <row r="427" spans="1:9">
      <c r="A427" s="696" t="s">
        <v>255</v>
      </c>
      <c r="B427" s="697"/>
      <c r="C427" s="208">
        <v>132184</v>
      </c>
      <c r="D427" s="208">
        <v>128408.33</v>
      </c>
    </row>
    <row r="428" spans="1:9">
      <c r="A428" s="696" t="s">
        <v>256</v>
      </c>
      <c r="B428" s="697"/>
      <c r="C428" s="208">
        <v>14577466.68</v>
      </c>
      <c r="D428" s="208">
        <v>18799397.899999999</v>
      </c>
    </row>
    <row r="429" spans="1:9">
      <c r="A429" s="696" t="s">
        <v>257</v>
      </c>
      <c r="B429" s="697"/>
      <c r="C429" s="208">
        <v>0</v>
      </c>
      <c r="D429" s="208"/>
    </row>
    <row r="430" spans="1:9">
      <c r="A430" s="696" t="s">
        <v>23</v>
      </c>
      <c r="B430" s="697"/>
      <c r="C430" s="208">
        <v>401830.73</v>
      </c>
      <c r="D430" s="208">
        <v>429681.25</v>
      </c>
    </row>
    <row r="431" spans="1:9" ht="24.75" customHeight="1" thickBot="1">
      <c r="A431" s="688" t="s">
        <v>258</v>
      </c>
      <c r="B431" s="689"/>
      <c r="C431" s="341">
        <v>0</v>
      </c>
      <c r="D431" s="341">
        <v>0</v>
      </c>
    </row>
    <row r="432" spans="1:9" ht="16.5" thickBot="1">
      <c r="A432" s="690" t="s">
        <v>106</v>
      </c>
      <c r="B432" s="691"/>
      <c r="C432" s="212">
        <f>SUM(C420+C421+C422+C423+C431)</f>
        <v>15141073.470000001</v>
      </c>
      <c r="D432" s="212">
        <f>SUM(D420+D421+D422+D423+D431)</f>
        <v>19464694.079999998</v>
      </c>
    </row>
    <row r="436" spans="1:4" ht="14.25">
      <c r="A436" s="336" t="s">
        <v>260</v>
      </c>
      <c r="B436" s="336"/>
      <c r="C436" s="336"/>
      <c r="D436" s="336"/>
    </row>
    <row r="437" spans="1:4" ht="14.25" thickBot="1">
      <c r="A437" s="243"/>
      <c r="B437" s="243"/>
      <c r="C437" s="243"/>
      <c r="D437" s="243"/>
    </row>
    <row r="438" spans="1:4" ht="14.25" thickBot="1">
      <c r="A438" s="347" t="s">
        <v>261</v>
      </c>
      <c r="B438" s="348"/>
      <c r="C438" s="348"/>
      <c r="D438" s="349"/>
    </row>
    <row r="439" spans="1:4" ht="14.25" thickBot="1">
      <c r="A439" s="707" t="s">
        <v>0</v>
      </c>
      <c r="B439" s="708"/>
      <c r="C439" s="698" t="s">
        <v>262</v>
      </c>
      <c r="D439" s="699"/>
    </row>
    <row r="440" spans="1:4" ht="14.25" thickBot="1">
      <c r="A440" s="350"/>
      <c r="B440" s="351">
        <v>0</v>
      </c>
      <c r="C440" s="351"/>
      <c r="D440" s="352">
        <v>0</v>
      </c>
    </row>
    <row r="443" spans="1:4" ht="15">
      <c r="A443" s="692" t="s">
        <v>263</v>
      </c>
      <c r="B443" s="692"/>
      <c r="C443" s="692"/>
      <c r="D443" s="464"/>
    </row>
    <row r="444" spans="1:4" ht="14.25" customHeight="1">
      <c r="A444" s="700" t="s">
        <v>264</v>
      </c>
      <c r="B444" s="700"/>
      <c r="C444" s="700"/>
    </row>
    <row r="445" spans="1:4" ht="14.25" thickBot="1">
      <c r="A445" s="353"/>
      <c r="B445" s="354"/>
      <c r="C445" s="354"/>
    </row>
    <row r="446" spans="1:4" ht="16.5" thickBot="1">
      <c r="A446" s="701" t="s">
        <v>60</v>
      </c>
      <c r="B446" s="702"/>
      <c r="C446" s="226" t="s">
        <v>265</v>
      </c>
      <c r="D446" s="226" t="s">
        <v>266</v>
      </c>
    </row>
    <row r="447" spans="1:4">
      <c r="A447" s="703" t="s">
        <v>267</v>
      </c>
      <c r="B447" s="704"/>
      <c r="C447" s="355">
        <v>0</v>
      </c>
      <c r="D447" s="356">
        <v>0</v>
      </c>
    </row>
    <row r="448" spans="1:4">
      <c r="A448" s="705" t="s">
        <v>268</v>
      </c>
      <c r="B448" s="706"/>
      <c r="C448" s="357">
        <v>0</v>
      </c>
      <c r="D448" s="358">
        <v>0</v>
      </c>
    </row>
    <row r="449" spans="1:4">
      <c r="A449" s="722" t="s">
        <v>269</v>
      </c>
      <c r="B449" s="723"/>
      <c r="C449" s="359"/>
      <c r="D449" s="360"/>
    </row>
    <row r="450" spans="1:4">
      <c r="A450" s="724" t="s">
        <v>270</v>
      </c>
      <c r="B450" s="725"/>
      <c r="C450" s="357">
        <v>0</v>
      </c>
      <c r="D450" s="358">
        <v>0</v>
      </c>
    </row>
    <row r="451" spans="1:4" ht="13.5" customHeight="1" thickBot="1">
      <c r="A451" s="726" t="s">
        <v>271</v>
      </c>
      <c r="B451" s="727"/>
      <c r="C451" s="361">
        <v>0</v>
      </c>
      <c r="D451" s="362">
        <v>0</v>
      </c>
    </row>
    <row r="459" spans="1:4" ht="14.25">
      <c r="A459" s="363" t="s">
        <v>272</v>
      </c>
      <c r="B459" s="363"/>
      <c r="C459" s="363"/>
    </row>
    <row r="460" spans="1:4" ht="14.25" thickBot="1">
      <c r="A460" s="364"/>
      <c r="B460" s="183"/>
      <c r="C460" s="183"/>
    </row>
    <row r="461" spans="1:4" ht="14.25" thickBot="1">
      <c r="A461" s="365"/>
      <c r="B461" s="366" t="s">
        <v>273</v>
      </c>
      <c r="C461" s="204" t="s">
        <v>274</v>
      </c>
    </row>
    <row r="462" spans="1:4" ht="14.25" thickBot="1">
      <c r="A462" s="367" t="s">
        <v>275</v>
      </c>
      <c r="B462" s="368">
        <f>B463+B468</f>
        <v>0</v>
      </c>
      <c r="C462" s="368">
        <f>C463+C468</f>
        <v>0</v>
      </c>
    </row>
    <row r="463" spans="1:4">
      <c r="A463" s="369" t="s">
        <v>276</v>
      </c>
      <c r="B463" s="370">
        <f>SUM(B465:B467)</f>
        <v>0</v>
      </c>
      <c r="C463" s="370">
        <f>SUM(C465:C467)</f>
        <v>0</v>
      </c>
    </row>
    <row r="464" spans="1:4">
      <c r="A464" s="371" t="s">
        <v>62</v>
      </c>
      <c r="B464" s="372"/>
      <c r="C464" s="373"/>
    </row>
    <row r="465" spans="1:3">
      <c r="A465" s="371"/>
      <c r="B465" s="372"/>
      <c r="C465" s="373"/>
    </row>
    <row r="466" spans="1:3">
      <c r="A466" s="371"/>
      <c r="B466" s="372"/>
      <c r="C466" s="373"/>
    </row>
    <row r="467" spans="1:3" ht="14.25" thickBot="1">
      <c r="A467" s="374"/>
      <c r="B467" s="375"/>
      <c r="C467" s="376"/>
    </row>
    <row r="468" spans="1:3">
      <c r="A468" s="369" t="s">
        <v>277</v>
      </c>
      <c r="B468" s="370">
        <f>SUM(B470:B472)</f>
        <v>0</v>
      </c>
      <c r="C468" s="370">
        <f>SUM(C470:C472)</f>
        <v>0</v>
      </c>
    </row>
    <row r="469" spans="1:3">
      <c r="A469" s="371" t="s">
        <v>62</v>
      </c>
      <c r="B469" s="377"/>
      <c r="C469" s="378"/>
    </row>
    <row r="470" spans="1:3">
      <c r="A470" s="379"/>
      <c r="B470" s="377"/>
      <c r="C470" s="378"/>
    </row>
    <row r="471" spans="1:3">
      <c r="A471" s="379"/>
      <c r="B471" s="372"/>
      <c r="C471" s="373"/>
    </row>
    <row r="472" spans="1:3" ht="14.25" thickBot="1">
      <c r="A472" s="380"/>
      <c r="B472" s="375"/>
      <c r="C472" s="376"/>
    </row>
    <row r="473" spans="1:3" ht="14.25" thickBot="1">
      <c r="A473" s="367" t="s">
        <v>278</v>
      </c>
      <c r="B473" s="368">
        <f>B474+B479</f>
        <v>0</v>
      </c>
      <c r="C473" s="368">
        <f>C474+C479</f>
        <v>0</v>
      </c>
    </row>
    <row r="474" spans="1:3">
      <c r="A474" s="381" t="s">
        <v>276</v>
      </c>
      <c r="B474" s="377">
        <f>SUM(B476:B478)</f>
        <v>0</v>
      </c>
      <c r="C474" s="377">
        <f>SUM(C476:C478)</f>
        <v>0</v>
      </c>
    </row>
    <row r="475" spans="1:3">
      <c r="A475" s="379" t="s">
        <v>62</v>
      </c>
      <c r="B475" s="372"/>
      <c r="C475" s="373"/>
    </row>
    <row r="476" spans="1:3">
      <c r="A476" s="379"/>
      <c r="B476" s="372"/>
      <c r="C476" s="373"/>
    </row>
    <row r="477" spans="1:3">
      <c r="A477" s="379"/>
      <c r="B477" s="372"/>
      <c r="C477" s="373"/>
    </row>
    <row r="478" spans="1:3" ht="14.25" thickBot="1">
      <c r="A478" s="380"/>
      <c r="B478" s="375"/>
      <c r="C478" s="376"/>
    </row>
    <row r="479" spans="1:3">
      <c r="A479" s="382" t="s">
        <v>277</v>
      </c>
      <c r="B479" s="383">
        <f>SUM(B481:B483)</f>
        <v>0</v>
      </c>
      <c r="C479" s="383">
        <f>SUM(C481:C483)</f>
        <v>0</v>
      </c>
    </row>
    <row r="480" spans="1:3">
      <c r="A480" s="379" t="s">
        <v>62</v>
      </c>
      <c r="B480" s="372"/>
      <c r="C480" s="372"/>
    </row>
    <row r="481" spans="1:9">
      <c r="A481" s="384"/>
      <c r="B481" s="372"/>
      <c r="C481" s="372"/>
    </row>
    <row r="482" spans="1:9">
      <c r="A482" s="384"/>
      <c r="B482" s="372"/>
      <c r="C482" s="372"/>
    </row>
    <row r="483" spans="1:9" ht="15.75" thickBot="1">
      <c r="A483" s="385"/>
      <c r="B483" s="386"/>
      <c r="C483" s="386"/>
    </row>
    <row r="484" spans="1:9" ht="14.25">
      <c r="A484" s="363"/>
      <c r="B484" s="363"/>
      <c r="C484" s="363"/>
    </row>
    <row r="485" spans="1:9" ht="14.25">
      <c r="A485" s="363"/>
      <c r="B485" s="363"/>
      <c r="C485" s="363"/>
    </row>
    <row r="486" spans="1:9" ht="43.5" customHeight="1">
      <c r="A486" s="533" t="s">
        <v>279</v>
      </c>
      <c r="B486" s="533"/>
      <c r="C486" s="533"/>
      <c r="D486" s="533"/>
      <c r="E486" s="464"/>
      <c r="F486" s="464"/>
      <c r="G486" s="464"/>
      <c r="H486" s="464"/>
      <c r="I486" s="464"/>
    </row>
    <row r="487" spans="1:9" ht="15.75" thickBot="1">
      <c r="A487" s="387"/>
      <c r="B487" s="387"/>
      <c r="C487" s="387"/>
      <c r="D487" s="387"/>
      <c r="E487" s="13"/>
      <c r="F487" s="13"/>
      <c r="G487" s="13"/>
      <c r="H487" s="13"/>
      <c r="I487" s="13"/>
    </row>
    <row r="488" spans="1:9" ht="55.5" customHeight="1" thickBot="1">
      <c r="A488" s="609" t="s">
        <v>280</v>
      </c>
      <c r="B488" s="728"/>
      <c r="C488" s="729"/>
      <c r="D488" s="600"/>
    </row>
    <row r="489" spans="1:9" ht="24.75" customHeight="1" thickBot="1">
      <c r="A489" s="730" t="s">
        <v>0</v>
      </c>
      <c r="B489" s="731"/>
      <c r="C489" s="732" t="s">
        <v>1</v>
      </c>
      <c r="D489" s="733"/>
    </row>
    <row r="490" spans="1:9" ht="20.25" customHeight="1" thickBot="1">
      <c r="A490" s="709">
        <v>0</v>
      </c>
      <c r="B490" s="710"/>
      <c r="C490" s="711">
        <v>0</v>
      </c>
      <c r="D490" s="712"/>
    </row>
    <row r="491" spans="1:9" ht="14.25">
      <c r="A491" s="363"/>
      <c r="B491" s="363"/>
      <c r="C491" s="363"/>
    </row>
    <row r="492" spans="1:9" ht="14.25">
      <c r="A492" s="363"/>
      <c r="B492" s="363"/>
      <c r="C492" s="363"/>
    </row>
    <row r="493" spans="1:9" ht="14.25">
      <c r="A493" s="363"/>
      <c r="B493" s="363"/>
      <c r="C493" s="363"/>
    </row>
    <row r="494" spans="1:9" ht="14.25">
      <c r="A494" s="363"/>
      <c r="B494" s="363"/>
      <c r="C494" s="363"/>
    </row>
    <row r="495" spans="1:9" ht="14.25">
      <c r="A495" s="363"/>
      <c r="B495" s="363"/>
      <c r="C495" s="363"/>
    </row>
    <row r="496" spans="1:9" ht="14.25">
      <c r="A496" s="363"/>
      <c r="B496" s="363"/>
      <c r="C496" s="363"/>
    </row>
    <row r="497" spans="1:7" ht="14.25">
      <c r="A497" s="363"/>
      <c r="B497" s="363"/>
      <c r="C497" s="363"/>
    </row>
    <row r="498" spans="1:7" ht="14.25">
      <c r="A498" s="363"/>
      <c r="B498" s="363"/>
      <c r="C498" s="363"/>
    </row>
    <row r="499" spans="1:7" ht="14.25">
      <c r="A499" s="363"/>
      <c r="B499" s="363"/>
      <c r="C499" s="363"/>
    </row>
    <row r="500" spans="1:7" ht="14.25">
      <c r="A500" s="363" t="s">
        <v>281</v>
      </c>
      <c r="B500" s="363"/>
      <c r="C500" s="363"/>
    </row>
    <row r="501" spans="1:7" ht="14.25">
      <c r="A501" s="581" t="s">
        <v>282</v>
      </c>
      <c r="B501" s="581"/>
      <c r="C501" s="581"/>
    </row>
    <row r="502" spans="1:7" ht="15" thickBot="1">
      <c r="A502" s="363"/>
      <c r="B502" s="363"/>
      <c r="C502" s="363"/>
    </row>
    <row r="503" spans="1:7" ht="24.75" thickBot="1">
      <c r="A503" s="713" t="s">
        <v>283</v>
      </c>
      <c r="B503" s="714"/>
      <c r="C503" s="714"/>
      <c r="D503" s="715"/>
      <c r="E503" s="388" t="s">
        <v>273</v>
      </c>
      <c r="F503" s="389" t="s">
        <v>274</v>
      </c>
      <c r="G503" s="390"/>
    </row>
    <row r="504" spans="1:7" ht="14.25" customHeight="1" thickBot="1">
      <c r="A504" s="716" t="s">
        <v>284</v>
      </c>
      <c r="B504" s="717"/>
      <c r="C504" s="717"/>
      <c r="D504" s="718"/>
      <c r="E504" s="391">
        <f>SUM(E505:E512)</f>
        <v>19824612.18</v>
      </c>
      <c r="F504" s="391">
        <f>SUM(F505:F512)</f>
        <v>17524825.810000002</v>
      </c>
      <c r="G504" s="392"/>
    </row>
    <row r="505" spans="1:7">
      <c r="A505" s="719" t="s">
        <v>285</v>
      </c>
      <c r="B505" s="720"/>
      <c r="C505" s="720"/>
      <c r="D505" s="721"/>
      <c r="E505" s="393">
        <v>9040932.2100000009</v>
      </c>
      <c r="F505" s="394">
        <v>9374334.1500000004</v>
      </c>
      <c r="G505" s="160"/>
    </row>
    <row r="506" spans="1:7">
      <c r="A506" s="743" t="s">
        <v>286</v>
      </c>
      <c r="B506" s="744"/>
      <c r="C506" s="744"/>
      <c r="D506" s="745"/>
      <c r="E506" s="395">
        <v>10101592.050000001</v>
      </c>
      <c r="F506" s="396">
        <v>7527628.7699999996</v>
      </c>
      <c r="G506" s="160"/>
    </row>
    <row r="507" spans="1:7">
      <c r="A507" s="743" t="s">
        <v>287</v>
      </c>
      <c r="B507" s="744"/>
      <c r="C507" s="744"/>
      <c r="D507" s="745"/>
      <c r="E507" s="395">
        <v>62495.81</v>
      </c>
      <c r="F507" s="396">
        <v>0</v>
      </c>
      <c r="G507" s="160"/>
    </row>
    <row r="508" spans="1:7">
      <c r="A508" s="746" t="s">
        <v>288</v>
      </c>
      <c r="B508" s="747"/>
      <c r="C508" s="747"/>
      <c r="D508" s="748"/>
      <c r="E508" s="395">
        <v>0</v>
      </c>
      <c r="F508" s="396">
        <v>0</v>
      </c>
      <c r="G508" s="160"/>
    </row>
    <row r="509" spans="1:7">
      <c r="A509" s="743" t="s">
        <v>289</v>
      </c>
      <c r="B509" s="744"/>
      <c r="C509" s="744"/>
      <c r="D509" s="745"/>
      <c r="E509" s="395">
        <v>0</v>
      </c>
      <c r="F509" s="396">
        <v>0</v>
      </c>
      <c r="G509" s="160"/>
    </row>
    <row r="510" spans="1:7">
      <c r="A510" s="749" t="s">
        <v>290</v>
      </c>
      <c r="B510" s="750"/>
      <c r="C510" s="750"/>
      <c r="D510" s="751"/>
      <c r="E510" s="395">
        <v>0</v>
      </c>
      <c r="F510" s="396">
        <v>0</v>
      </c>
      <c r="G510" s="160"/>
    </row>
    <row r="511" spans="1:7">
      <c r="A511" s="749" t="s">
        <v>291</v>
      </c>
      <c r="B511" s="750"/>
      <c r="C511" s="750"/>
      <c r="D511" s="751"/>
      <c r="E511" s="395">
        <v>497359.27</v>
      </c>
      <c r="F511" s="396">
        <v>555875.29</v>
      </c>
      <c r="G511" s="160"/>
    </row>
    <row r="512" spans="1:7" ht="14.25" thickBot="1">
      <c r="A512" s="734" t="s">
        <v>292</v>
      </c>
      <c r="B512" s="735"/>
      <c r="C512" s="735"/>
      <c r="D512" s="736"/>
      <c r="E512" s="397">
        <v>122232.84</v>
      </c>
      <c r="F512" s="398">
        <v>66987.600000000006</v>
      </c>
      <c r="G512" s="160"/>
    </row>
    <row r="513" spans="1:7" ht="14.25" thickBot="1">
      <c r="A513" s="716" t="s">
        <v>293</v>
      </c>
      <c r="B513" s="717"/>
      <c r="C513" s="717"/>
      <c r="D513" s="718"/>
      <c r="E513" s="399">
        <v>0</v>
      </c>
      <c r="F513" s="400">
        <v>0</v>
      </c>
      <c r="G513" s="401"/>
    </row>
    <row r="514" spans="1:7" ht="14.25" thickBot="1">
      <c r="A514" s="737" t="s">
        <v>294</v>
      </c>
      <c r="B514" s="738"/>
      <c r="C514" s="738"/>
      <c r="D514" s="739"/>
      <c r="E514" s="402">
        <v>0</v>
      </c>
      <c r="F514" s="403">
        <v>0</v>
      </c>
      <c r="G514" s="401"/>
    </row>
    <row r="515" spans="1:7" ht="14.25" thickBot="1">
      <c r="A515" s="737" t="s">
        <v>295</v>
      </c>
      <c r="B515" s="738"/>
      <c r="C515" s="738"/>
      <c r="D515" s="739"/>
      <c r="E515" s="399">
        <v>0</v>
      </c>
      <c r="F515" s="400">
        <v>0</v>
      </c>
      <c r="G515" s="401"/>
    </row>
    <row r="516" spans="1:7" ht="14.25" thickBot="1">
      <c r="A516" s="740" t="s">
        <v>296</v>
      </c>
      <c r="B516" s="741"/>
      <c r="C516" s="741"/>
      <c r="D516" s="742"/>
      <c r="E516" s="399">
        <v>0</v>
      </c>
      <c r="F516" s="400">
        <v>0</v>
      </c>
      <c r="G516" s="401"/>
    </row>
    <row r="517" spans="1:7" ht="14.25" thickBot="1">
      <c r="A517" s="740" t="s">
        <v>297</v>
      </c>
      <c r="B517" s="741"/>
      <c r="C517" s="741"/>
      <c r="D517" s="742"/>
      <c r="E517" s="391">
        <f>E518+E526+E529+E532</f>
        <v>53783238.140000001</v>
      </c>
      <c r="F517" s="391">
        <f>SUM(F518+F526+F529+F532)</f>
        <v>55009070.089999996</v>
      </c>
      <c r="G517" s="392"/>
    </row>
    <row r="518" spans="1:7">
      <c r="A518" s="719" t="s">
        <v>298</v>
      </c>
      <c r="B518" s="720"/>
      <c r="C518" s="720"/>
      <c r="D518" s="721"/>
      <c r="E518" s="404">
        <v>53032705.439999998</v>
      </c>
      <c r="F518" s="404">
        <f>SUM(F519:F525)</f>
        <v>52531922.329999998</v>
      </c>
      <c r="G518" s="405"/>
    </row>
    <row r="519" spans="1:7">
      <c r="A519" s="752" t="s">
        <v>299</v>
      </c>
      <c r="B519" s="753"/>
      <c r="C519" s="753"/>
      <c r="D519" s="754"/>
      <c r="E519" s="406">
        <v>49390135.740000002</v>
      </c>
      <c r="F519" s="407">
        <v>48626869.18</v>
      </c>
      <c r="G519" s="408"/>
    </row>
    <row r="520" spans="1:7">
      <c r="A520" s="752" t="s">
        <v>300</v>
      </c>
      <c r="B520" s="753"/>
      <c r="C520" s="753"/>
      <c r="D520" s="754"/>
      <c r="E520" s="406">
        <v>1656671.7</v>
      </c>
      <c r="F520" s="407">
        <v>1422399.57</v>
      </c>
      <c r="G520" s="408"/>
    </row>
    <row r="521" spans="1:7">
      <c r="A521" s="752" t="s">
        <v>301</v>
      </c>
      <c r="B521" s="753"/>
      <c r="C521" s="753"/>
      <c r="D521" s="754"/>
      <c r="E521" s="406">
        <v>0</v>
      </c>
      <c r="F521" s="407">
        <v>0</v>
      </c>
      <c r="G521" s="408"/>
    </row>
    <row r="522" spans="1:7">
      <c r="A522" s="752" t="s">
        <v>302</v>
      </c>
      <c r="B522" s="753"/>
      <c r="C522" s="753"/>
      <c r="D522" s="754"/>
      <c r="E522" s="406">
        <v>178278.05</v>
      </c>
      <c r="F522" s="407">
        <v>168846.87</v>
      </c>
      <c r="G522" s="408"/>
    </row>
    <row r="523" spans="1:7">
      <c r="A523" s="752" t="s">
        <v>303</v>
      </c>
      <c r="B523" s="753"/>
      <c r="C523" s="753"/>
      <c r="D523" s="754"/>
      <c r="E523" s="406">
        <v>0</v>
      </c>
      <c r="F523" s="407">
        <v>-12631</v>
      </c>
      <c r="G523" s="408"/>
    </row>
    <row r="524" spans="1:7">
      <c r="A524" s="752" t="s">
        <v>304</v>
      </c>
      <c r="B524" s="753"/>
      <c r="C524" s="753"/>
      <c r="D524" s="754"/>
      <c r="E524" s="406">
        <v>0</v>
      </c>
      <c r="F524" s="407">
        <v>0</v>
      </c>
      <c r="G524" s="408"/>
    </row>
    <row r="525" spans="1:7">
      <c r="A525" s="752" t="s">
        <v>305</v>
      </c>
      <c r="B525" s="753"/>
      <c r="C525" s="753"/>
      <c r="D525" s="754"/>
      <c r="E525" s="406">
        <v>1807619.95</v>
      </c>
      <c r="F525" s="407">
        <v>2326437.71</v>
      </c>
      <c r="G525" s="408"/>
    </row>
    <row r="526" spans="1:7">
      <c r="A526" s="749" t="s">
        <v>306</v>
      </c>
      <c r="B526" s="750"/>
      <c r="C526" s="750"/>
      <c r="D526" s="751"/>
      <c r="E526" s="409">
        <f>SUM(E527:E528)</f>
        <v>0</v>
      </c>
      <c r="F526" s="409">
        <f>SUM(F527:F528)</f>
        <v>0</v>
      </c>
      <c r="G526" s="405"/>
    </row>
    <row r="527" spans="1:7">
      <c r="A527" s="752" t="s">
        <v>307</v>
      </c>
      <c r="B527" s="753"/>
      <c r="C527" s="753"/>
      <c r="D527" s="754"/>
      <c r="E527" s="406">
        <v>0</v>
      </c>
      <c r="F527" s="407">
        <v>0</v>
      </c>
      <c r="G527" s="408"/>
    </row>
    <row r="528" spans="1:7">
      <c r="A528" s="752" t="s">
        <v>308</v>
      </c>
      <c r="B528" s="753"/>
      <c r="C528" s="753"/>
      <c r="D528" s="754"/>
      <c r="E528" s="406">
        <v>0</v>
      </c>
      <c r="F528" s="407">
        <v>0</v>
      </c>
      <c r="G528" s="408"/>
    </row>
    <row r="529" spans="1:7">
      <c r="A529" s="743" t="s">
        <v>309</v>
      </c>
      <c r="B529" s="744"/>
      <c r="C529" s="744"/>
      <c r="D529" s="745"/>
      <c r="E529" s="409">
        <v>0</v>
      </c>
      <c r="F529" s="409">
        <f>SUM(F530:F531)</f>
        <v>0</v>
      </c>
      <c r="G529" s="405"/>
    </row>
    <row r="530" spans="1:7">
      <c r="A530" s="752" t="s">
        <v>310</v>
      </c>
      <c r="B530" s="753"/>
      <c r="C530" s="753"/>
      <c r="D530" s="754"/>
      <c r="E530" s="406">
        <v>0</v>
      </c>
      <c r="F530" s="407">
        <v>0</v>
      </c>
      <c r="G530" s="408"/>
    </row>
    <row r="531" spans="1:7">
      <c r="A531" s="752" t="s">
        <v>311</v>
      </c>
      <c r="B531" s="753"/>
      <c r="C531" s="753"/>
      <c r="D531" s="754"/>
      <c r="E531" s="406">
        <v>0</v>
      </c>
      <c r="F531" s="407">
        <v>0</v>
      </c>
      <c r="G531" s="408"/>
    </row>
    <row r="532" spans="1:7">
      <c r="A532" s="743" t="s">
        <v>312</v>
      </c>
      <c r="B532" s="744"/>
      <c r="C532" s="744"/>
      <c r="D532" s="745"/>
      <c r="E532" s="409">
        <f>SUM(E533:E546)</f>
        <v>750532.7</v>
      </c>
      <c r="F532" s="409">
        <f>SUM(F533:F546)</f>
        <v>2477147.7599999998</v>
      </c>
      <c r="G532" s="405"/>
    </row>
    <row r="533" spans="1:7">
      <c r="A533" s="752" t="s">
        <v>313</v>
      </c>
      <c r="B533" s="753"/>
      <c r="C533" s="753"/>
      <c r="D533" s="754"/>
      <c r="E533" s="395">
        <v>114434.98</v>
      </c>
      <c r="F533" s="396">
        <v>205415.71</v>
      </c>
      <c r="G533" s="160"/>
    </row>
    <row r="534" spans="1:7">
      <c r="A534" s="752" t="s">
        <v>314</v>
      </c>
      <c r="B534" s="753"/>
      <c r="C534" s="753"/>
      <c r="D534" s="754"/>
      <c r="E534" s="395">
        <v>0</v>
      </c>
      <c r="F534" s="396">
        <v>0</v>
      </c>
      <c r="G534" s="160"/>
    </row>
    <row r="535" spans="1:7">
      <c r="A535" s="752" t="s">
        <v>315</v>
      </c>
      <c r="B535" s="753"/>
      <c r="C535" s="753"/>
      <c r="D535" s="754"/>
      <c r="E535" s="410">
        <v>0</v>
      </c>
      <c r="F535" s="411">
        <v>0</v>
      </c>
      <c r="G535" s="160"/>
    </row>
    <row r="536" spans="1:7">
      <c r="A536" s="752" t="s">
        <v>316</v>
      </c>
      <c r="B536" s="753"/>
      <c r="C536" s="753"/>
      <c r="D536" s="754"/>
      <c r="E536" s="395">
        <v>0</v>
      </c>
      <c r="F536" s="396">
        <v>0</v>
      </c>
      <c r="G536" s="160"/>
    </row>
    <row r="537" spans="1:7">
      <c r="A537" s="752" t="s">
        <v>317</v>
      </c>
      <c r="B537" s="753"/>
      <c r="C537" s="753"/>
      <c r="D537" s="754"/>
      <c r="E537" s="395">
        <v>0</v>
      </c>
      <c r="F537" s="396">
        <v>0</v>
      </c>
      <c r="G537" s="160"/>
    </row>
    <row r="538" spans="1:7">
      <c r="A538" s="752" t="s">
        <v>318</v>
      </c>
      <c r="B538" s="753"/>
      <c r="C538" s="753"/>
      <c r="D538" s="754"/>
      <c r="E538" s="395">
        <v>0</v>
      </c>
      <c r="F538" s="396">
        <v>0</v>
      </c>
      <c r="G538" s="160"/>
    </row>
    <row r="539" spans="1:7">
      <c r="A539" s="752" t="s">
        <v>319</v>
      </c>
      <c r="B539" s="753"/>
      <c r="C539" s="753"/>
      <c r="D539" s="754"/>
      <c r="E539" s="395">
        <v>0</v>
      </c>
      <c r="F539" s="396">
        <v>0</v>
      </c>
      <c r="G539" s="160"/>
    </row>
    <row r="540" spans="1:7">
      <c r="A540" s="752" t="s">
        <v>320</v>
      </c>
      <c r="B540" s="753"/>
      <c r="C540" s="753"/>
      <c r="D540" s="754"/>
      <c r="E540" s="395">
        <v>0</v>
      </c>
      <c r="F540" s="396">
        <v>0</v>
      </c>
      <c r="G540" s="160"/>
    </row>
    <row r="541" spans="1:7">
      <c r="A541" s="752" t="s">
        <v>321</v>
      </c>
      <c r="B541" s="753"/>
      <c r="C541" s="753"/>
      <c r="D541" s="754"/>
      <c r="E541" s="395">
        <v>0</v>
      </c>
      <c r="F541" s="396">
        <v>0</v>
      </c>
      <c r="G541" s="160"/>
    </row>
    <row r="542" spans="1:7">
      <c r="A542" s="764" t="s">
        <v>322</v>
      </c>
      <c r="B542" s="765"/>
      <c r="C542" s="765"/>
      <c r="D542" s="766"/>
      <c r="E542" s="395">
        <v>636097.72</v>
      </c>
      <c r="F542" s="396">
        <v>2271732.0499999998</v>
      </c>
      <c r="G542" s="160"/>
    </row>
    <row r="543" spans="1:7">
      <c r="A543" s="764" t="s">
        <v>323</v>
      </c>
      <c r="B543" s="765"/>
      <c r="C543" s="765"/>
      <c r="D543" s="766"/>
      <c r="E543" s="395">
        <v>0</v>
      </c>
      <c r="F543" s="396">
        <v>0</v>
      </c>
      <c r="G543" s="160"/>
    </row>
    <row r="544" spans="1:7">
      <c r="A544" s="764" t="s">
        <v>324</v>
      </c>
      <c r="B544" s="765"/>
      <c r="C544" s="765"/>
      <c r="D544" s="766"/>
      <c r="E544" s="395">
        <v>0</v>
      </c>
      <c r="F544" s="396">
        <v>0</v>
      </c>
      <c r="G544" s="160"/>
    </row>
    <row r="545" spans="1:7">
      <c r="A545" s="767" t="s">
        <v>325</v>
      </c>
      <c r="B545" s="768"/>
      <c r="C545" s="768"/>
      <c r="D545" s="769"/>
      <c r="E545" s="395">
        <v>0</v>
      </c>
      <c r="F545" s="396">
        <v>0</v>
      </c>
      <c r="G545" s="160"/>
    </row>
    <row r="546" spans="1:7" ht="14.25" thickBot="1">
      <c r="A546" s="770" t="s">
        <v>326</v>
      </c>
      <c r="B546" s="771"/>
      <c r="C546" s="771"/>
      <c r="D546" s="772"/>
      <c r="E546" s="395">
        <v>0</v>
      </c>
      <c r="F546" s="396">
        <v>0</v>
      </c>
      <c r="G546" s="160"/>
    </row>
    <row r="547" spans="1:7" ht="14.25" thickBot="1">
      <c r="A547" s="773" t="s">
        <v>327</v>
      </c>
      <c r="B547" s="774"/>
      <c r="C547" s="774"/>
      <c r="D547" s="775"/>
      <c r="E547" s="412">
        <f>SUM(E504+E513+E514+E515+E516+E517)</f>
        <v>73607850.319999993</v>
      </c>
      <c r="F547" s="412">
        <f>SUM(F504+F513+F514+F515+F516+F517)</f>
        <v>72533895.900000006</v>
      </c>
      <c r="G547" s="392"/>
    </row>
    <row r="549" spans="1:7" ht="15">
      <c r="A549" s="466" t="s">
        <v>328</v>
      </c>
      <c r="B549" s="530"/>
      <c r="C549" s="530"/>
      <c r="D549" s="530"/>
    </row>
    <row r="550" spans="1:7" ht="15.75" thickBot="1">
      <c r="A550" s="363"/>
      <c r="B550" s="363"/>
      <c r="C550" s="1"/>
    </row>
    <row r="551" spans="1:7" ht="15.75">
      <c r="A551" s="755" t="s">
        <v>329</v>
      </c>
      <c r="B551" s="756"/>
      <c r="C551" s="757" t="s">
        <v>273</v>
      </c>
      <c r="D551" s="757" t="s">
        <v>274</v>
      </c>
    </row>
    <row r="552" spans="1:7" ht="15.75" thickBot="1">
      <c r="A552" s="760"/>
      <c r="B552" s="761"/>
      <c r="C552" s="758"/>
      <c r="D552" s="759"/>
    </row>
    <row r="553" spans="1:7">
      <c r="A553" s="762" t="s">
        <v>330</v>
      </c>
      <c r="B553" s="763"/>
      <c r="C553" s="377">
        <v>8460524.6099999994</v>
      </c>
      <c r="D553" s="378">
        <v>9753128.1699999999</v>
      </c>
    </row>
    <row r="554" spans="1:7">
      <c r="A554" s="639" t="s">
        <v>331</v>
      </c>
      <c r="B554" s="640"/>
      <c r="C554" s="372">
        <v>0</v>
      </c>
      <c r="D554" s="373">
        <v>0</v>
      </c>
    </row>
    <row r="555" spans="1:7">
      <c r="A555" s="637" t="s">
        <v>332</v>
      </c>
      <c r="B555" s="638"/>
      <c r="C555" s="372">
        <v>12584087.439999999</v>
      </c>
      <c r="D555" s="373">
        <v>12604333.9</v>
      </c>
    </row>
    <row r="556" spans="1:7">
      <c r="A556" s="776" t="s">
        <v>333</v>
      </c>
      <c r="B556" s="777"/>
      <c r="C556" s="372">
        <v>0</v>
      </c>
      <c r="D556" s="373">
        <v>0</v>
      </c>
    </row>
    <row r="557" spans="1:7">
      <c r="A557" s="645" t="s">
        <v>334</v>
      </c>
      <c r="B557" s="646"/>
      <c r="C557" s="372">
        <v>0</v>
      </c>
      <c r="D557" s="373">
        <v>0</v>
      </c>
    </row>
    <row r="558" spans="1:7">
      <c r="A558" s="645" t="s">
        <v>335</v>
      </c>
      <c r="B558" s="646"/>
      <c r="C558" s="372">
        <v>71863.56</v>
      </c>
      <c r="D558" s="373">
        <v>64332.33</v>
      </c>
    </row>
    <row r="559" spans="1:7">
      <c r="A559" s="645" t="s">
        <v>336</v>
      </c>
      <c r="B559" s="646"/>
      <c r="C559" s="372">
        <v>1600</v>
      </c>
      <c r="D559" s="373">
        <v>0</v>
      </c>
    </row>
    <row r="560" spans="1:7" ht="21.75" customHeight="1">
      <c r="A560" s="683" t="s">
        <v>337</v>
      </c>
      <c r="B560" s="684"/>
      <c r="C560" s="372">
        <v>293238.03999999998</v>
      </c>
      <c r="D560" s="373">
        <v>92000.55</v>
      </c>
    </row>
    <row r="561" spans="1:6" ht="20.25" customHeight="1">
      <c r="A561" s="776" t="s">
        <v>338</v>
      </c>
      <c r="B561" s="777"/>
      <c r="C561" s="413">
        <v>42685.919999999998</v>
      </c>
      <c r="D561" s="373">
        <v>42661.94</v>
      </c>
    </row>
    <row r="562" spans="1:6" ht="14.25" thickBot="1">
      <c r="A562" s="778" t="s">
        <v>23</v>
      </c>
      <c r="B562" s="779"/>
      <c r="C562" s="414">
        <v>0</v>
      </c>
      <c r="D562" s="415">
        <v>0</v>
      </c>
    </row>
    <row r="563" spans="1:6" ht="16.5" thickBot="1">
      <c r="A563" s="780" t="s">
        <v>95</v>
      </c>
      <c r="B563" s="781"/>
      <c r="C563" s="416">
        <f>SUM(C553:C562)</f>
        <v>21453999.569999997</v>
      </c>
      <c r="D563" s="416">
        <f>SUM(D553:D562)</f>
        <v>22556456.890000001</v>
      </c>
    </row>
    <row r="566" spans="1:6" ht="14.25">
      <c r="A566" s="581" t="s">
        <v>339</v>
      </c>
      <c r="B566" s="581"/>
      <c r="C566" s="581"/>
    </row>
    <row r="567" spans="1:6" ht="15" thickBot="1">
      <c r="A567" s="363"/>
      <c r="B567" s="363"/>
      <c r="C567" s="363"/>
    </row>
    <row r="568" spans="1:6" ht="26.25" thickBot="1">
      <c r="A568" s="782" t="s">
        <v>340</v>
      </c>
      <c r="B568" s="783"/>
      <c r="C568" s="783"/>
      <c r="D568" s="784"/>
      <c r="E568" s="366" t="s">
        <v>273</v>
      </c>
      <c r="F568" s="204" t="s">
        <v>274</v>
      </c>
    </row>
    <row r="569" spans="1:6" ht="14.25" thickBot="1">
      <c r="A569" s="629" t="s">
        <v>341</v>
      </c>
      <c r="B569" s="791"/>
      <c r="C569" s="791"/>
      <c r="D569" s="792"/>
      <c r="E569" s="417">
        <f>E570+E571+E572</f>
        <v>2115410.9499999997</v>
      </c>
      <c r="F569" s="417">
        <f>F570+F571+F572</f>
        <v>45441699.399999999</v>
      </c>
    </row>
    <row r="570" spans="1:6">
      <c r="A570" s="793" t="s">
        <v>342</v>
      </c>
      <c r="B570" s="794"/>
      <c r="C570" s="794"/>
      <c r="D570" s="795"/>
      <c r="E570" s="418">
        <v>2030136.43</v>
      </c>
      <c r="F570" s="419">
        <v>28455.279999999999</v>
      </c>
    </row>
    <row r="571" spans="1:6">
      <c r="A571" s="796" t="s">
        <v>343</v>
      </c>
      <c r="B571" s="797"/>
      <c r="C571" s="797"/>
      <c r="D571" s="798"/>
      <c r="E571" s="420">
        <v>9650</v>
      </c>
      <c r="F571" s="421">
        <v>127207.32</v>
      </c>
    </row>
    <row r="572" spans="1:6" ht="14.25" thickBot="1">
      <c r="A572" s="799" t="s">
        <v>344</v>
      </c>
      <c r="B572" s="800"/>
      <c r="C572" s="800"/>
      <c r="D572" s="801"/>
      <c r="E572" s="422">
        <v>75624.52</v>
      </c>
      <c r="F572" s="423">
        <v>45286036.799999997</v>
      </c>
    </row>
    <row r="573" spans="1:6" ht="14.25" thickBot="1">
      <c r="A573" s="802" t="s">
        <v>345</v>
      </c>
      <c r="B573" s="803"/>
      <c r="C573" s="803"/>
      <c r="D573" s="804"/>
      <c r="E573" s="417">
        <v>0</v>
      </c>
      <c r="F573" s="424">
        <v>0</v>
      </c>
    </row>
    <row r="574" spans="1:6" ht="14.25" thickBot="1">
      <c r="A574" s="805" t="s">
        <v>346</v>
      </c>
      <c r="B574" s="806"/>
      <c r="C574" s="806"/>
      <c r="D574" s="807"/>
      <c r="E574" s="425">
        <f>SUM(E575:E584)</f>
        <v>3820412.4000000004</v>
      </c>
      <c r="F574" s="425">
        <f>SUM(F575:F584)</f>
        <v>7269880.0200000005</v>
      </c>
    </row>
    <row r="575" spans="1:6">
      <c r="A575" s="785" t="s">
        <v>347</v>
      </c>
      <c r="B575" s="786"/>
      <c r="C575" s="786"/>
      <c r="D575" s="787"/>
      <c r="E575" s="426">
        <v>37614.6</v>
      </c>
      <c r="F575" s="426">
        <v>37614.6</v>
      </c>
    </row>
    <row r="576" spans="1:6">
      <c r="A576" s="788" t="s">
        <v>348</v>
      </c>
      <c r="B576" s="789"/>
      <c r="C576" s="789"/>
      <c r="D576" s="790"/>
      <c r="E576" s="427">
        <v>0</v>
      </c>
      <c r="F576" s="427">
        <v>0</v>
      </c>
    </row>
    <row r="577" spans="1:6">
      <c r="A577" s="788" t="s">
        <v>349</v>
      </c>
      <c r="B577" s="789"/>
      <c r="C577" s="789"/>
      <c r="D577" s="790"/>
      <c r="E577" s="420">
        <v>509091.88</v>
      </c>
      <c r="F577" s="420">
        <v>432810.19</v>
      </c>
    </row>
    <row r="578" spans="1:6">
      <c r="A578" s="788" t="s">
        <v>350</v>
      </c>
      <c r="B578" s="789"/>
      <c r="C578" s="789"/>
      <c r="D578" s="790"/>
      <c r="E578" s="420">
        <v>0</v>
      </c>
      <c r="F578" s="421">
        <v>0</v>
      </c>
    </row>
    <row r="579" spans="1:6">
      <c r="A579" s="788" t="s">
        <v>351</v>
      </c>
      <c r="B579" s="789"/>
      <c r="C579" s="789"/>
      <c r="D579" s="790"/>
      <c r="E579" s="420">
        <v>0</v>
      </c>
      <c r="F579" s="421">
        <v>0</v>
      </c>
    </row>
    <row r="580" spans="1:6">
      <c r="A580" s="788" t="s">
        <v>352</v>
      </c>
      <c r="B580" s="789"/>
      <c r="C580" s="789"/>
      <c r="D580" s="790"/>
      <c r="E580" s="428">
        <v>1644725.47</v>
      </c>
      <c r="F580" s="429">
        <v>783641.7</v>
      </c>
    </row>
    <row r="581" spans="1:6">
      <c r="A581" s="788" t="s">
        <v>353</v>
      </c>
      <c r="B581" s="789"/>
      <c r="C581" s="789"/>
      <c r="D581" s="790"/>
      <c r="E581" s="428">
        <v>711969</v>
      </c>
      <c r="F581" s="429">
        <v>4994563.2</v>
      </c>
    </row>
    <row r="582" spans="1:6">
      <c r="A582" s="796" t="s">
        <v>354</v>
      </c>
      <c r="B582" s="797"/>
      <c r="C582" s="797"/>
      <c r="D582" s="798"/>
      <c r="E582" s="420">
        <v>0</v>
      </c>
      <c r="F582" s="421">
        <v>0</v>
      </c>
    </row>
    <row r="583" spans="1:6">
      <c r="A583" s="796" t="s">
        <v>355</v>
      </c>
      <c r="B583" s="797"/>
      <c r="C583" s="797"/>
      <c r="D583" s="798"/>
      <c r="E583" s="428">
        <v>0</v>
      </c>
      <c r="F583" s="429">
        <v>0</v>
      </c>
    </row>
    <row r="584" spans="1:6" ht="14.25" thickBot="1">
      <c r="A584" s="799" t="s">
        <v>356</v>
      </c>
      <c r="B584" s="800"/>
      <c r="C584" s="800"/>
      <c r="D584" s="801"/>
      <c r="E584" s="428">
        <v>917011.45</v>
      </c>
      <c r="F584" s="429">
        <v>1021250.33</v>
      </c>
    </row>
    <row r="585" spans="1:6" ht="14.25" thickBot="1">
      <c r="A585" s="817" t="s">
        <v>95</v>
      </c>
      <c r="B585" s="818"/>
      <c r="C585" s="818"/>
      <c r="D585" s="819"/>
      <c r="E585" s="258">
        <f>SUM(E569+E573+E574)</f>
        <v>5935823.3499999996</v>
      </c>
      <c r="F585" s="258">
        <f>SUM(F569+F573+F574)</f>
        <v>52711579.420000002</v>
      </c>
    </row>
    <row r="588" spans="1:6" ht="15">
      <c r="A588" s="466" t="s">
        <v>357</v>
      </c>
      <c r="B588" s="530"/>
      <c r="C588" s="530"/>
      <c r="D588" s="530"/>
    </row>
    <row r="589" spans="1:6" ht="15.75" thickBot="1">
      <c r="A589" s="363"/>
      <c r="B589" s="363"/>
      <c r="C589" s="1"/>
      <c r="D589" s="1"/>
    </row>
    <row r="590" spans="1:6" ht="26.25" thickBot="1">
      <c r="A590" s="569" t="s">
        <v>358</v>
      </c>
      <c r="B590" s="570"/>
      <c r="C590" s="570"/>
      <c r="D590" s="571"/>
      <c r="E590" s="366" t="s">
        <v>273</v>
      </c>
      <c r="F590" s="204" t="s">
        <v>274</v>
      </c>
    </row>
    <row r="591" spans="1:6" ht="30.75" customHeight="1" thickBot="1">
      <c r="A591" s="808" t="s">
        <v>359</v>
      </c>
      <c r="B591" s="809"/>
      <c r="C591" s="809"/>
      <c r="D591" s="810"/>
      <c r="E591" s="430">
        <v>0</v>
      </c>
      <c r="F591" s="430">
        <v>0</v>
      </c>
    </row>
    <row r="592" spans="1:6" ht="14.25" thickBot="1">
      <c r="A592" s="629" t="s">
        <v>360</v>
      </c>
      <c r="B592" s="791"/>
      <c r="C592" s="791"/>
      <c r="D592" s="792"/>
      <c r="E592" s="368">
        <f>SUM(E593+E594+E599)</f>
        <v>15239924.17</v>
      </c>
      <c r="F592" s="368">
        <f>SUM(F593+F594+F599)</f>
        <v>7942324.6199999992</v>
      </c>
    </row>
    <row r="593" spans="1:6">
      <c r="A593" s="811" t="s">
        <v>361</v>
      </c>
      <c r="B593" s="812"/>
      <c r="C593" s="812"/>
      <c r="D593" s="813"/>
      <c r="E593" s="282">
        <v>0</v>
      </c>
      <c r="F593" s="282">
        <v>0</v>
      </c>
    </row>
    <row r="594" spans="1:6">
      <c r="A594" s="576" t="s">
        <v>362</v>
      </c>
      <c r="B594" s="814"/>
      <c r="C594" s="814"/>
      <c r="D594" s="815"/>
      <c r="E594" s="431">
        <f>SUM(E596:E598)</f>
        <v>6074254.3000000007</v>
      </c>
      <c r="F594" s="431">
        <v>2971311.93</v>
      </c>
    </row>
    <row r="595" spans="1:6">
      <c r="A595" s="585" t="s">
        <v>363</v>
      </c>
      <c r="B595" s="816"/>
      <c r="C595" s="816"/>
      <c r="D595" s="652"/>
      <c r="E595" s="432">
        <v>0</v>
      </c>
      <c r="F595" s="432">
        <v>0</v>
      </c>
    </row>
    <row r="596" spans="1:6">
      <c r="A596" s="585" t="s">
        <v>364</v>
      </c>
      <c r="B596" s="816"/>
      <c r="C596" s="816"/>
      <c r="D596" s="652"/>
      <c r="E596" s="432">
        <v>695015.52</v>
      </c>
      <c r="F596" s="432">
        <v>695015.52</v>
      </c>
    </row>
    <row r="597" spans="1:6">
      <c r="A597" s="585" t="s">
        <v>365</v>
      </c>
      <c r="B597" s="816"/>
      <c r="C597" s="816"/>
      <c r="D597" s="652"/>
      <c r="E597" s="372">
        <v>5379238.7800000003</v>
      </c>
      <c r="F597" s="372">
        <v>2276296.41</v>
      </c>
    </row>
    <row r="598" spans="1:6">
      <c r="A598" s="585" t="s">
        <v>366</v>
      </c>
      <c r="B598" s="816"/>
      <c r="C598" s="816"/>
      <c r="D598" s="652"/>
      <c r="E598" s="372">
        <v>0</v>
      </c>
      <c r="F598" s="372">
        <v>0</v>
      </c>
    </row>
    <row r="599" spans="1:6">
      <c r="A599" s="653" t="s">
        <v>367</v>
      </c>
      <c r="B599" s="835"/>
      <c r="C599" s="835"/>
      <c r="D599" s="654"/>
      <c r="E599" s="431">
        <f>SUM(E600:E604)</f>
        <v>9165669.8699999992</v>
      </c>
      <c r="F599" s="431">
        <f>SUM(F600:F604)</f>
        <v>4971012.6899999995</v>
      </c>
    </row>
    <row r="600" spans="1:6">
      <c r="A600" s="585" t="s">
        <v>368</v>
      </c>
      <c r="B600" s="816"/>
      <c r="C600" s="816"/>
      <c r="D600" s="652"/>
      <c r="E600" s="372">
        <v>0</v>
      </c>
      <c r="F600" s="372">
        <v>0</v>
      </c>
    </row>
    <row r="601" spans="1:6">
      <c r="A601" s="585" t="s">
        <v>369</v>
      </c>
      <c r="B601" s="816"/>
      <c r="C601" s="816"/>
      <c r="D601" s="652"/>
      <c r="E601" s="372">
        <v>6565743</v>
      </c>
      <c r="F601" s="372">
        <v>4290231.0599999996</v>
      </c>
    </row>
    <row r="602" spans="1:6">
      <c r="A602" s="820" t="s">
        <v>370</v>
      </c>
      <c r="B602" s="821"/>
      <c r="C602" s="821"/>
      <c r="D602" s="822"/>
      <c r="E602" s="372">
        <v>2497773.4300000002</v>
      </c>
      <c r="F602" s="372">
        <v>470898.17</v>
      </c>
    </row>
    <row r="603" spans="1:6">
      <c r="A603" s="820" t="s">
        <v>371</v>
      </c>
      <c r="B603" s="821"/>
      <c r="C603" s="821"/>
      <c r="D603" s="822"/>
      <c r="E603" s="372">
        <v>0</v>
      </c>
      <c r="F603" s="372">
        <v>0</v>
      </c>
    </row>
    <row r="604" spans="1:6" ht="14.25" thickBot="1">
      <c r="A604" s="823" t="s">
        <v>372</v>
      </c>
      <c r="B604" s="824"/>
      <c r="C604" s="824"/>
      <c r="D604" s="825"/>
      <c r="E604" s="375">
        <v>102153.44</v>
      </c>
      <c r="F604" s="375">
        <v>209883.46</v>
      </c>
    </row>
    <row r="605" spans="1:6" ht="14.25" thickBot="1">
      <c r="A605" s="826" t="s">
        <v>373</v>
      </c>
      <c r="B605" s="827"/>
      <c r="C605" s="827"/>
      <c r="D605" s="828"/>
      <c r="E605" s="433">
        <f>SUM(E591+E592)</f>
        <v>15239924.17</v>
      </c>
      <c r="F605" s="433">
        <f>SUM(F591+F592)</f>
        <v>7942324.6199999992</v>
      </c>
    </row>
    <row r="608" spans="1:6" ht="15">
      <c r="A608" s="34" t="s">
        <v>374</v>
      </c>
      <c r="B608" s="5"/>
      <c r="C608" s="5"/>
    </row>
    <row r="609" spans="1:6" ht="15.75" thickBot="1">
      <c r="A609"/>
      <c r="B609"/>
      <c r="C609"/>
    </row>
    <row r="610" spans="1:6" ht="32.25" thickBot="1">
      <c r="A610" s="829"/>
      <c r="B610" s="830"/>
      <c r="C610" s="830"/>
      <c r="D610" s="831"/>
      <c r="E610" s="337" t="s">
        <v>273</v>
      </c>
      <c r="F610" s="434" t="s">
        <v>274</v>
      </c>
    </row>
    <row r="611" spans="1:6" ht="14.25" thickBot="1">
      <c r="A611" s="832" t="s">
        <v>375</v>
      </c>
      <c r="B611" s="833"/>
      <c r="C611" s="833"/>
      <c r="D611" s="834"/>
      <c r="E611" s="368">
        <f>SUM(E612:E613)</f>
        <v>0</v>
      </c>
      <c r="F611" s="368">
        <f>SUM(F612:F613)</f>
        <v>0</v>
      </c>
    </row>
    <row r="612" spans="1:6">
      <c r="A612" s="848" t="s">
        <v>376</v>
      </c>
      <c r="B612" s="849"/>
      <c r="C612" s="849"/>
      <c r="D612" s="850"/>
      <c r="E612" s="370">
        <v>0</v>
      </c>
      <c r="F612" s="435">
        <v>0</v>
      </c>
    </row>
    <row r="613" spans="1:6" ht="14.25" thickBot="1">
      <c r="A613" s="851" t="s">
        <v>377</v>
      </c>
      <c r="B613" s="852"/>
      <c r="C613" s="852"/>
      <c r="D613" s="853"/>
      <c r="E613" s="383">
        <v>0</v>
      </c>
      <c r="F613" s="436">
        <v>0</v>
      </c>
    </row>
    <row r="614" spans="1:6" ht="14.25" thickBot="1">
      <c r="A614" s="854" t="s">
        <v>378</v>
      </c>
      <c r="B614" s="855"/>
      <c r="C614" s="855"/>
      <c r="D614" s="856"/>
      <c r="E614" s="368">
        <f>SUM(E615:E616)</f>
        <v>2361010.83</v>
      </c>
      <c r="F614" s="368">
        <f>SUM(F615:F616)</f>
        <v>363736.28</v>
      </c>
    </row>
    <row r="615" spans="1:6" ht="22.5" customHeight="1">
      <c r="A615" s="857" t="s">
        <v>379</v>
      </c>
      <c r="B615" s="858"/>
      <c r="C615" s="858"/>
      <c r="D615" s="859"/>
      <c r="E615" s="377">
        <v>2361010.83</v>
      </c>
      <c r="F615" s="378">
        <v>363736.28</v>
      </c>
    </row>
    <row r="616" spans="1:6" ht="15.75" customHeight="1" thickBot="1">
      <c r="A616" s="860" t="s">
        <v>380</v>
      </c>
      <c r="B616" s="861"/>
      <c r="C616" s="861"/>
      <c r="D616" s="862"/>
      <c r="E616" s="414">
        <v>0</v>
      </c>
      <c r="F616" s="415">
        <v>0</v>
      </c>
    </row>
    <row r="617" spans="1:6" ht="14.25" thickBot="1">
      <c r="A617" s="854" t="s">
        <v>381</v>
      </c>
      <c r="B617" s="855"/>
      <c r="C617" s="855"/>
      <c r="D617" s="856"/>
      <c r="E617" s="368">
        <f>SUM(E618:E623)</f>
        <v>2643.18</v>
      </c>
      <c r="F617" s="368">
        <f>SUM(F618:F623)</f>
        <v>0</v>
      </c>
    </row>
    <row r="618" spans="1:6">
      <c r="A618" s="836" t="s">
        <v>382</v>
      </c>
      <c r="B618" s="837"/>
      <c r="C618" s="837"/>
      <c r="D618" s="838"/>
      <c r="E618" s="377">
        <v>0</v>
      </c>
      <c r="F618" s="378">
        <v>0</v>
      </c>
    </row>
    <row r="619" spans="1:6">
      <c r="A619" s="839" t="s">
        <v>383</v>
      </c>
      <c r="B619" s="840"/>
      <c r="C619" s="840"/>
      <c r="D619" s="841"/>
      <c r="E619" s="377">
        <v>2643.18</v>
      </c>
      <c r="F619" s="378">
        <v>0</v>
      </c>
    </row>
    <row r="620" spans="1:6">
      <c r="A620" s="842" t="s">
        <v>384</v>
      </c>
      <c r="B620" s="843"/>
      <c r="C620" s="843"/>
      <c r="D620" s="844"/>
      <c r="E620" s="372">
        <v>0</v>
      </c>
      <c r="F620" s="373">
        <v>0</v>
      </c>
    </row>
    <row r="621" spans="1:6">
      <c r="A621" s="842" t="s">
        <v>385</v>
      </c>
      <c r="B621" s="843"/>
      <c r="C621" s="843"/>
      <c r="D621" s="844"/>
      <c r="E621" s="414">
        <v>0</v>
      </c>
      <c r="F621" s="415">
        <v>0</v>
      </c>
    </row>
    <row r="622" spans="1:6">
      <c r="A622" s="842" t="s">
        <v>386</v>
      </c>
      <c r="B622" s="843"/>
      <c r="C622" s="843"/>
      <c r="D622" s="844"/>
      <c r="E622" s="414">
        <v>0</v>
      </c>
      <c r="F622" s="415">
        <v>0</v>
      </c>
    </row>
    <row r="623" spans="1:6" ht="14.25" thickBot="1">
      <c r="A623" s="845" t="s">
        <v>387</v>
      </c>
      <c r="B623" s="846"/>
      <c r="C623" s="846"/>
      <c r="D623" s="847"/>
      <c r="E623" s="414">
        <v>0</v>
      </c>
      <c r="F623" s="415">
        <v>0</v>
      </c>
    </row>
    <row r="624" spans="1:6" ht="16.5" thickBot="1">
      <c r="A624" s="780" t="s">
        <v>95</v>
      </c>
      <c r="B624" s="863"/>
      <c r="C624" s="863"/>
      <c r="D624" s="781"/>
      <c r="E624" s="437">
        <f>SUM(E611+E614+E617)</f>
        <v>2363654.0100000002</v>
      </c>
      <c r="F624" s="437">
        <f>SUM(F611+F614+F617)</f>
        <v>363736.28</v>
      </c>
    </row>
    <row r="627" spans="1:6" ht="14.25">
      <c r="A627" s="581" t="s">
        <v>388</v>
      </c>
      <c r="B627" s="581"/>
      <c r="C627" s="581"/>
    </row>
    <row r="628" spans="1:6" ht="14.25" thickBot="1">
      <c r="A628" s="364"/>
      <c r="B628" s="183"/>
      <c r="C628" s="183"/>
    </row>
    <row r="629" spans="1:6" ht="26.25" thickBot="1">
      <c r="A629" s="569"/>
      <c r="B629" s="570"/>
      <c r="C629" s="570"/>
      <c r="D629" s="571"/>
      <c r="E629" s="366" t="s">
        <v>273</v>
      </c>
      <c r="F629" s="204" t="s">
        <v>274</v>
      </c>
    </row>
    <row r="630" spans="1:6" ht="14.25" thickBot="1">
      <c r="A630" s="629" t="s">
        <v>378</v>
      </c>
      <c r="B630" s="791"/>
      <c r="C630" s="791"/>
      <c r="D630" s="792"/>
      <c r="E630" s="368">
        <f>E631+E632</f>
        <v>37</v>
      </c>
      <c r="F630" s="368">
        <f>F631+F632</f>
        <v>1913.01</v>
      </c>
    </row>
    <row r="631" spans="1:6">
      <c r="A631" s="785" t="s">
        <v>389</v>
      </c>
      <c r="B631" s="786"/>
      <c r="C631" s="786"/>
      <c r="D631" s="787"/>
      <c r="E631" s="370">
        <v>0</v>
      </c>
      <c r="F631" s="435">
        <v>0</v>
      </c>
    </row>
    <row r="632" spans="1:6" ht="14.25" thickBot="1">
      <c r="A632" s="864" t="s">
        <v>390</v>
      </c>
      <c r="B632" s="865"/>
      <c r="C632" s="865"/>
      <c r="D632" s="866"/>
      <c r="E632" s="375">
        <v>37</v>
      </c>
      <c r="F632" s="376">
        <v>1913.01</v>
      </c>
    </row>
    <row r="633" spans="1:6" ht="14.25" thickBot="1">
      <c r="A633" s="629" t="s">
        <v>391</v>
      </c>
      <c r="B633" s="791"/>
      <c r="C633" s="791"/>
      <c r="D633" s="792"/>
      <c r="E633" s="368">
        <f>SUM(E634:E641)</f>
        <v>1798827.95</v>
      </c>
      <c r="F633" s="368">
        <f>SUM(F634:F641)</f>
        <v>170479.28</v>
      </c>
    </row>
    <row r="634" spans="1:6">
      <c r="A634" s="785" t="s">
        <v>392</v>
      </c>
      <c r="B634" s="786"/>
      <c r="C634" s="786"/>
      <c r="D634" s="787"/>
      <c r="E634" s="377">
        <v>0</v>
      </c>
      <c r="F634" s="377">
        <v>0</v>
      </c>
    </row>
    <row r="635" spans="1:6">
      <c r="A635" s="788" t="s">
        <v>393</v>
      </c>
      <c r="B635" s="789"/>
      <c r="C635" s="789"/>
      <c r="D635" s="790"/>
      <c r="E635" s="372">
        <v>0</v>
      </c>
      <c r="F635" s="372">
        <v>0</v>
      </c>
    </row>
    <row r="636" spans="1:6">
      <c r="A636" s="788" t="s">
        <v>394</v>
      </c>
      <c r="B636" s="789"/>
      <c r="C636" s="789"/>
      <c r="D636" s="790"/>
      <c r="E636" s="372">
        <v>0</v>
      </c>
      <c r="F636" s="372">
        <v>0</v>
      </c>
    </row>
    <row r="637" spans="1:6">
      <c r="A637" s="796" t="s">
        <v>395</v>
      </c>
      <c r="B637" s="797"/>
      <c r="C637" s="797"/>
      <c r="D637" s="798"/>
      <c r="E637" s="372">
        <v>1796035.15</v>
      </c>
      <c r="F637" s="372">
        <v>170479.28</v>
      </c>
    </row>
    <row r="638" spans="1:6">
      <c r="A638" s="796" t="s">
        <v>396</v>
      </c>
      <c r="B638" s="797"/>
      <c r="C638" s="797"/>
      <c r="D638" s="798"/>
      <c r="E638" s="414">
        <v>0</v>
      </c>
      <c r="F638" s="414">
        <v>0</v>
      </c>
    </row>
    <row r="639" spans="1:6">
      <c r="A639" s="796" t="s">
        <v>397</v>
      </c>
      <c r="B639" s="797"/>
      <c r="C639" s="797"/>
      <c r="D639" s="798"/>
      <c r="E639" s="414">
        <v>0</v>
      </c>
      <c r="F639" s="414">
        <v>0</v>
      </c>
    </row>
    <row r="640" spans="1:6">
      <c r="A640" s="796" t="s">
        <v>398</v>
      </c>
      <c r="B640" s="797"/>
      <c r="C640" s="797"/>
      <c r="D640" s="798"/>
      <c r="E640" s="414">
        <v>2792.8</v>
      </c>
      <c r="F640" s="414">
        <v>0</v>
      </c>
    </row>
    <row r="641" spans="1:6" ht="14.25" thickBot="1">
      <c r="A641" s="871" t="s">
        <v>144</v>
      </c>
      <c r="B641" s="872"/>
      <c r="C641" s="872"/>
      <c r="D641" s="873"/>
      <c r="E641" s="414">
        <v>0</v>
      </c>
      <c r="F641" s="414">
        <v>0</v>
      </c>
    </row>
    <row r="642" spans="1:6" ht="14.25" thickBot="1">
      <c r="A642" s="635"/>
      <c r="B642" s="874"/>
      <c r="C642" s="874"/>
      <c r="D642" s="636"/>
      <c r="E642" s="258">
        <f>SUM(E630+E633)</f>
        <v>1798864.95</v>
      </c>
      <c r="F642" s="258">
        <f>SUM(F630+F633)</f>
        <v>172392.29</v>
      </c>
    </row>
    <row r="649" spans="1:6" ht="15.75">
      <c r="A649" s="875" t="s">
        <v>399</v>
      </c>
      <c r="B649" s="875"/>
      <c r="C649" s="875"/>
      <c r="D649" s="875"/>
      <c r="E649" s="875"/>
      <c r="F649" s="875"/>
    </row>
    <row r="650" spans="1:6" ht="14.25" thickBot="1">
      <c r="A650" s="438"/>
      <c r="B650" s="243"/>
      <c r="C650" s="243"/>
      <c r="D650" s="243"/>
      <c r="E650" s="243"/>
      <c r="F650" s="243"/>
    </row>
    <row r="651" spans="1:6" ht="14.25" thickBot="1">
      <c r="A651" s="876" t="s">
        <v>400</v>
      </c>
      <c r="B651" s="877"/>
      <c r="C651" s="879" t="s">
        <v>262</v>
      </c>
      <c r="D651" s="880"/>
      <c r="E651" s="880"/>
      <c r="F651" s="881"/>
    </row>
    <row r="652" spans="1:6" ht="14.25" thickBot="1">
      <c r="A652" s="730"/>
      <c r="B652" s="878"/>
      <c r="C652" s="439" t="s">
        <v>259</v>
      </c>
      <c r="D652" s="224" t="s">
        <v>401</v>
      </c>
      <c r="E652" s="440" t="s">
        <v>275</v>
      </c>
      <c r="F652" s="224" t="s">
        <v>278</v>
      </c>
    </row>
    <row r="653" spans="1:6" ht="24.75" customHeight="1">
      <c r="A653" s="867" t="s">
        <v>415</v>
      </c>
      <c r="B653" s="868"/>
      <c r="C653" s="441">
        <v>0</v>
      </c>
      <c r="D653" s="441">
        <v>325484.56</v>
      </c>
      <c r="E653" s="441">
        <v>780415.68</v>
      </c>
      <c r="F653" s="174">
        <f>SUM(F654:F656)</f>
        <v>0</v>
      </c>
    </row>
    <row r="654" spans="1:6">
      <c r="A654" s="869" t="s">
        <v>416</v>
      </c>
      <c r="B654" s="870"/>
      <c r="C654" s="441">
        <v>0</v>
      </c>
      <c r="D654" s="174">
        <v>51187.66</v>
      </c>
      <c r="E654" s="442">
        <v>210392.62</v>
      </c>
      <c r="F654" s="174">
        <v>0</v>
      </c>
    </row>
    <row r="655" spans="1:6">
      <c r="A655" s="869" t="s">
        <v>417</v>
      </c>
      <c r="B655" s="870"/>
      <c r="C655" s="441">
        <v>0</v>
      </c>
      <c r="D655" s="174">
        <v>3500</v>
      </c>
      <c r="E655" s="442">
        <v>850069.73</v>
      </c>
      <c r="F655" s="174">
        <v>0</v>
      </c>
    </row>
    <row r="656" spans="1:6" ht="14.25" thickBot="1">
      <c r="A656" s="869" t="s">
        <v>418</v>
      </c>
      <c r="B656" s="870"/>
      <c r="C656" s="441">
        <v>0</v>
      </c>
      <c r="D656" s="174">
        <v>12006.92</v>
      </c>
      <c r="E656" s="442">
        <v>0</v>
      </c>
      <c r="F656" s="174">
        <v>0</v>
      </c>
    </row>
    <row r="657" spans="1:6" ht="14.25" thickBot="1">
      <c r="A657" s="886" t="s">
        <v>145</v>
      </c>
      <c r="B657" s="887"/>
      <c r="C657" s="443">
        <f>SUM(C653:C656)</f>
        <v>0</v>
      </c>
      <c r="D657" s="443">
        <f>SUM(D653:D656)</f>
        <v>392179.13999999996</v>
      </c>
      <c r="E657" s="443">
        <f>SUM(E653:E656)</f>
        <v>1840878.03</v>
      </c>
      <c r="F657" s="444">
        <v>0</v>
      </c>
    </row>
    <row r="660" spans="1:6" ht="30" customHeight="1">
      <c r="A660" s="533" t="s">
        <v>402</v>
      </c>
      <c r="B660" s="533"/>
      <c r="C660" s="533"/>
      <c r="D660" s="533"/>
      <c r="E660" s="693"/>
      <c r="F660" s="693"/>
    </row>
    <row r="662" spans="1:6" ht="15">
      <c r="A662" s="888" t="s">
        <v>403</v>
      </c>
      <c r="B662" s="888"/>
      <c r="C662" s="888"/>
      <c r="D662" s="888"/>
    </row>
    <row r="663" spans="1:6" ht="14.25" thickBot="1">
      <c r="A663" s="117"/>
      <c r="B663" s="243"/>
      <c r="C663" s="243"/>
      <c r="D663" s="243"/>
    </row>
    <row r="664" spans="1:6" ht="51.75" thickBot="1">
      <c r="A664" s="603" t="s">
        <v>40</v>
      </c>
      <c r="B664" s="604"/>
      <c r="C664" s="227" t="s">
        <v>404</v>
      </c>
      <c r="D664" s="227" t="s">
        <v>405</v>
      </c>
    </row>
    <row r="665" spans="1:6" ht="14.25" thickBot="1">
      <c r="A665" s="665" t="s">
        <v>406</v>
      </c>
      <c r="B665" s="889"/>
      <c r="C665" s="456">
        <v>305</v>
      </c>
      <c r="D665" s="457">
        <v>306</v>
      </c>
    </row>
    <row r="668" spans="1:6" ht="15">
      <c r="A668" s="336" t="s">
        <v>407</v>
      </c>
      <c r="B668" s="13"/>
      <c r="C668" s="13"/>
      <c r="D668" s="13"/>
      <c r="E668" s="13"/>
    </row>
    <row r="669" spans="1:6" ht="16.5" thickBot="1">
      <c r="A669" s="243"/>
      <c r="B669" s="445"/>
      <c r="C669" s="445"/>
      <c r="D669" s="243"/>
      <c r="E669" s="243"/>
    </row>
    <row r="670" spans="1:6" ht="51.75" thickBot="1">
      <c r="A670" s="439" t="s">
        <v>408</v>
      </c>
      <c r="B670" s="224" t="s">
        <v>409</v>
      </c>
      <c r="C670" s="224" t="s">
        <v>160</v>
      </c>
      <c r="D670" s="121" t="s">
        <v>410</v>
      </c>
      <c r="E670" s="120" t="s">
        <v>411</v>
      </c>
    </row>
    <row r="671" spans="1:6">
      <c r="A671" s="446" t="s">
        <v>92</v>
      </c>
      <c r="B671" s="170" t="s">
        <v>421</v>
      </c>
      <c r="C671" s="170">
        <v>0</v>
      </c>
      <c r="D671" s="447"/>
      <c r="E671" s="170"/>
    </row>
    <row r="674" spans="1:7" ht="15">
      <c r="A674" s="336" t="s">
        <v>412</v>
      </c>
      <c r="B674" s="448"/>
      <c r="C674" s="448"/>
      <c r="D674" s="448"/>
      <c r="E674" s="448"/>
    </row>
    <row r="675" spans="1:7" ht="16.5" thickBot="1">
      <c r="A675" s="243"/>
      <c r="B675" s="445"/>
      <c r="C675" s="445"/>
      <c r="D675" s="243"/>
      <c r="E675" s="243"/>
    </row>
    <row r="676" spans="1:7" ht="63.75" thickBot="1">
      <c r="A676" s="449" t="s">
        <v>408</v>
      </c>
      <c r="B676" s="450" t="s">
        <v>409</v>
      </c>
      <c r="C676" s="450" t="s">
        <v>160</v>
      </c>
      <c r="D676" s="451" t="s">
        <v>413</v>
      </c>
      <c r="E676" s="452" t="s">
        <v>411</v>
      </c>
    </row>
    <row r="677" spans="1:7">
      <c r="A677" s="446" t="s">
        <v>92</v>
      </c>
      <c r="B677" s="170" t="s">
        <v>421</v>
      </c>
      <c r="C677" s="170">
        <v>0</v>
      </c>
      <c r="D677" s="447"/>
      <c r="E677" s="170"/>
    </row>
    <row r="685" spans="1:7" ht="15">
      <c r="A685" s="2"/>
      <c r="B685" s="2"/>
      <c r="C685" s="882"/>
      <c r="D685" s="883"/>
      <c r="E685" s="2"/>
      <c r="F685" s="2"/>
    </row>
    <row r="686" spans="1:7" ht="30">
      <c r="A686" s="3" t="s">
        <v>414</v>
      </c>
      <c r="B686" s="3"/>
      <c r="C686" s="882" t="s">
        <v>3</v>
      </c>
      <c r="D686" s="883"/>
      <c r="E686" s="3"/>
      <c r="F686" s="884" t="s">
        <v>5</v>
      </c>
      <c r="G686" s="884"/>
    </row>
    <row r="687" spans="1:7" ht="15">
      <c r="A687" s="3" t="s">
        <v>6</v>
      </c>
      <c r="B687" s="1"/>
      <c r="C687" s="884" t="s">
        <v>4</v>
      </c>
      <c r="D687" s="885"/>
      <c r="E687" s="3"/>
      <c r="F687" s="884" t="s">
        <v>7</v>
      </c>
      <c r="G687" s="884"/>
    </row>
  </sheetData>
  <mergeCells count="420">
    <mergeCell ref="F3:J3"/>
    <mergeCell ref="F4:J4"/>
    <mergeCell ref="C686:D686"/>
    <mergeCell ref="F686:G686"/>
    <mergeCell ref="C687:D687"/>
    <mergeCell ref="F687:G687"/>
    <mergeCell ref="A657:B657"/>
    <mergeCell ref="A660:F660"/>
    <mergeCell ref="A662:D662"/>
    <mergeCell ref="A664:B664"/>
    <mergeCell ref="A665:B665"/>
    <mergeCell ref="C685:D685"/>
    <mergeCell ref="A653:B653"/>
    <mergeCell ref="A654:B654"/>
    <mergeCell ref="A655:B655"/>
    <mergeCell ref="A656:B656"/>
    <mergeCell ref="A639:D639"/>
    <mergeCell ref="A640:D640"/>
    <mergeCell ref="A641:D641"/>
    <mergeCell ref="A642:D642"/>
    <mergeCell ref="A649:F649"/>
    <mergeCell ref="A651:B652"/>
    <mergeCell ref="C651:F651"/>
    <mergeCell ref="A633:D633"/>
    <mergeCell ref="A634:D634"/>
    <mergeCell ref="A635:D635"/>
    <mergeCell ref="A636:D636"/>
    <mergeCell ref="A637:D637"/>
    <mergeCell ref="A638:D638"/>
    <mergeCell ref="A624:D624"/>
    <mergeCell ref="A627:C627"/>
    <mergeCell ref="A629:D629"/>
    <mergeCell ref="A630:D630"/>
    <mergeCell ref="A631:D631"/>
    <mergeCell ref="A632:D632"/>
    <mergeCell ref="A618:D618"/>
    <mergeCell ref="A619:D619"/>
    <mergeCell ref="A620:D620"/>
    <mergeCell ref="A621:D621"/>
    <mergeCell ref="A622:D622"/>
    <mergeCell ref="A623:D623"/>
    <mergeCell ref="A612:D612"/>
    <mergeCell ref="A613:D613"/>
    <mergeCell ref="A614:D614"/>
    <mergeCell ref="A615:D615"/>
    <mergeCell ref="A616:D616"/>
    <mergeCell ref="A617:D617"/>
    <mergeCell ref="A602:D602"/>
    <mergeCell ref="A603:D603"/>
    <mergeCell ref="A604:D604"/>
    <mergeCell ref="A605:D605"/>
    <mergeCell ref="A610:D610"/>
    <mergeCell ref="A611:D611"/>
    <mergeCell ref="A596:D596"/>
    <mergeCell ref="A597:D597"/>
    <mergeCell ref="A598:D598"/>
    <mergeCell ref="A599:D599"/>
    <mergeCell ref="A600:D600"/>
    <mergeCell ref="A601:D601"/>
    <mergeCell ref="A590:D590"/>
    <mergeCell ref="A591:D591"/>
    <mergeCell ref="A592:D592"/>
    <mergeCell ref="A593:D593"/>
    <mergeCell ref="A594:D594"/>
    <mergeCell ref="A595:D595"/>
    <mergeCell ref="A581:D581"/>
    <mergeCell ref="A582:D582"/>
    <mergeCell ref="A583:D583"/>
    <mergeCell ref="A584:D584"/>
    <mergeCell ref="A585:D585"/>
    <mergeCell ref="A588:D588"/>
    <mergeCell ref="A575:D575"/>
    <mergeCell ref="A576:D576"/>
    <mergeCell ref="A577:D577"/>
    <mergeCell ref="A578:D578"/>
    <mergeCell ref="A579:D579"/>
    <mergeCell ref="A580:D580"/>
    <mergeCell ref="A569:D569"/>
    <mergeCell ref="A570:D570"/>
    <mergeCell ref="A571:D571"/>
    <mergeCell ref="A572:D572"/>
    <mergeCell ref="A573:D573"/>
    <mergeCell ref="A574:D574"/>
    <mergeCell ref="A560:B560"/>
    <mergeCell ref="A561:B561"/>
    <mergeCell ref="A562:B562"/>
    <mergeCell ref="A563:B563"/>
    <mergeCell ref="A566:C566"/>
    <mergeCell ref="A568:D568"/>
    <mergeCell ref="A554:B554"/>
    <mergeCell ref="A555:B555"/>
    <mergeCell ref="A556:B556"/>
    <mergeCell ref="A557:B557"/>
    <mergeCell ref="A558:B558"/>
    <mergeCell ref="A559:B559"/>
    <mergeCell ref="A549:D549"/>
    <mergeCell ref="A551:B551"/>
    <mergeCell ref="C551:C552"/>
    <mergeCell ref="D551:D552"/>
    <mergeCell ref="A552:B552"/>
    <mergeCell ref="A553:B553"/>
    <mergeCell ref="A542:D542"/>
    <mergeCell ref="A543:D543"/>
    <mergeCell ref="A544:D544"/>
    <mergeCell ref="A545:D545"/>
    <mergeCell ref="A546:D546"/>
    <mergeCell ref="A547:D547"/>
    <mergeCell ref="A536:D536"/>
    <mergeCell ref="A537:D537"/>
    <mergeCell ref="A538:D538"/>
    <mergeCell ref="A539:D539"/>
    <mergeCell ref="A540:D540"/>
    <mergeCell ref="A541:D541"/>
    <mergeCell ref="A530:D530"/>
    <mergeCell ref="A531:D531"/>
    <mergeCell ref="A532:D532"/>
    <mergeCell ref="A533:D533"/>
    <mergeCell ref="A534:D534"/>
    <mergeCell ref="A535:D535"/>
    <mergeCell ref="A524:D524"/>
    <mergeCell ref="A525:D525"/>
    <mergeCell ref="A526:D526"/>
    <mergeCell ref="A527:D527"/>
    <mergeCell ref="A528:D528"/>
    <mergeCell ref="A529:D529"/>
    <mergeCell ref="A518:D518"/>
    <mergeCell ref="A519:D519"/>
    <mergeCell ref="A520:D520"/>
    <mergeCell ref="A521:D521"/>
    <mergeCell ref="A522:D522"/>
    <mergeCell ref="A523:D523"/>
    <mergeCell ref="A512:D512"/>
    <mergeCell ref="A513:D513"/>
    <mergeCell ref="A514:D514"/>
    <mergeCell ref="A515:D515"/>
    <mergeCell ref="A516:D516"/>
    <mergeCell ref="A517:D517"/>
    <mergeCell ref="A506:D506"/>
    <mergeCell ref="A507:D507"/>
    <mergeCell ref="A508:D508"/>
    <mergeCell ref="A509:D509"/>
    <mergeCell ref="A510:D510"/>
    <mergeCell ref="A511:D511"/>
    <mergeCell ref="A490:B490"/>
    <mergeCell ref="C490:D490"/>
    <mergeCell ref="A501:C501"/>
    <mergeCell ref="A503:D503"/>
    <mergeCell ref="A504:D504"/>
    <mergeCell ref="A505:D505"/>
    <mergeCell ref="A449:B449"/>
    <mergeCell ref="A450:B450"/>
    <mergeCell ref="A451:B451"/>
    <mergeCell ref="A486:I486"/>
    <mergeCell ref="A488:D488"/>
    <mergeCell ref="A489:B489"/>
    <mergeCell ref="C489:D489"/>
    <mergeCell ref="C439:D439"/>
    <mergeCell ref="A443:D443"/>
    <mergeCell ref="A444:C444"/>
    <mergeCell ref="A446:B446"/>
    <mergeCell ref="A447:B447"/>
    <mergeCell ref="A448:B448"/>
    <mergeCell ref="A439:B439"/>
    <mergeCell ref="A431:B431"/>
    <mergeCell ref="A432:B432"/>
    <mergeCell ref="A425:B425"/>
    <mergeCell ref="A426:B426"/>
    <mergeCell ref="A427:B427"/>
    <mergeCell ref="A428:B428"/>
    <mergeCell ref="A429:B429"/>
    <mergeCell ref="A430:B430"/>
    <mergeCell ref="A419:B419"/>
    <mergeCell ref="A420:B420"/>
    <mergeCell ref="A421:B421"/>
    <mergeCell ref="A422:B422"/>
    <mergeCell ref="A423:B423"/>
    <mergeCell ref="A424:B424"/>
    <mergeCell ref="A400:I400"/>
    <mergeCell ref="A402:A403"/>
    <mergeCell ref="B402:D402"/>
    <mergeCell ref="E402:G402"/>
    <mergeCell ref="H402:J402"/>
    <mergeCell ref="A417:C417"/>
    <mergeCell ref="A385:B385"/>
    <mergeCell ref="A388:E388"/>
    <mergeCell ref="A390:B390"/>
    <mergeCell ref="A391:B391"/>
    <mergeCell ref="A393:E393"/>
    <mergeCell ref="A398:I398"/>
    <mergeCell ref="A376:B376"/>
    <mergeCell ref="A377:B377"/>
    <mergeCell ref="A378:B378"/>
    <mergeCell ref="A381:D381"/>
    <mergeCell ref="A383:B383"/>
    <mergeCell ref="A384:B384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3:B353"/>
    <mergeCell ref="A354:B354"/>
    <mergeCell ref="A355:B355"/>
    <mergeCell ref="A356:B356"/>
    <mergeCell ref="A357:B357"/>
    <mergeCell ref="A362:E362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6:B336"/>
    <mergeCell ref="G336:H336"/>
    <mergeCell ref="A337:B337"/>
    <mergeCell ref="A338:B338"/>
    <mergeCell ref="A339:B339"/>
    <mergeCell ref="A340:B340"/>
    <mergeCell ref="A329:C329"/>
    <mergeCell ref="A332:C332"/>
    <mergeCell ref="A334:B334"/>
    <mergeCell ref="G334:H334"/>
    <mergeCell ref="A335:B335"/>
    <mergeCell ref="G335:H335"/>
    <mergeCell ref="A321:B321"/>
    <mergeCell ref="A322:B322"/>
    <mergeCell ref="A323:B323"/>
    <mergeCell ref="A324:B324"/>
    <mergeCell ref="A325:B325"/>
    <mergeCell ref="A326:B326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89:B289"/>
    <mergeCell ref="A290:B290"/>
    <mergeCell ref="A291:B291"/>
    <mergeCell ref="A292:B292"/>
    <mergeCell ref="A294:D294"/>
    <mergeCell ref="A296:B296"/>
    <mergeCell ref="A283:B283"/>
    <mergeCell ref="A284:B284"/>
    <mergeCell ref="A285:B285"/>
    <mergeCell ref="A286:B286"/>
    <mergeCell ref="A287:B287"/>
    <mergeCell ref="A288:B288"/>
    <mergeCell ref="B260:C260"/>
    <mergeCell ref="D260:E260"/>
    <mergeCell ref="B262:E262"/>
    <mergeCell ref="B270:E270"/>
    <mergeCell ref="A280:D280"/>
    <mergeCell ref="A282:B282"/>
    <mergeCell ref="A247:D247"/>
    <mergeCell ref="A249:B249"/>
    <mergeCell ref="A250:B250"/>
    <mergeCell ref="A251:B251"/>
    <mergeCell ref="A252:B252"/>
    <mergeCell ref="A258:E258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23:B223"/>
    <mergeCell ref="A224:B224"/>
    <mergeCell ref="A225:B225"/>
    <mergeCell ref="A228:C228"/>
    <mergeCell ref="A231:B231"/>
    <mergeCell ref="A232:B232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2:G192"/>
    <mergeCell ref="A194:B194"/>
    <mergeCell ref="A195:B195"/>
    <mergeCell ref="A196:B196"/>
    <mergeCell ref="A197:B197"/>
    <mergeCell ref="A198:B198"/>
    <mergeCell ref="B181:D181"/>
    <mergeCell ref="B182:D182"/>
    <mergeCell ref="B183:D183"/>
    <mergeCell ref="B184:D184"/>
    <mergeCell ref="B185:D185"/>
    <mergeCell ref="A186:D186"/>
    <mergeCell ref="A168:B168"/>
    <mergeCell ref="A177:I177"/>
    <mergeCell ref="A179:D180"/>
    <mergeCell ref="E179:E180"/>
    <mergeCell ref="F179:H179"/>
    <mergeCell ref="I179:I180"/>
    <mergeCell ref="A138:B138"/>
    <mergeCell ref="A139:B139"/>
    <mergeCell ref="A140:B140"/>
    <mergeCell ref="A141:B141"/>
    <mergeCell ref="A159:I159"/>
    <mergeCell ref="A161:B161"/>
    <mergeCell ref="A132:D132"/>
    <mergeCell ref="A133:C133"/>
    <mergeCell ref="A134:B134"/>
    <mergeCell ref="A135:B135"/>
    <mergeCell ref="A136:B136"/>
    <mergeCell ref="A137:B137"/>
    <mergeCell ref="A116:C116"/>
    <mergeCell ref="A117:A118"/>
    <mergeCell ref="B117:F117"/>
    <mergeCell ref="G117:I117"/>
    <mergeCell ref="A125:C125"/>
    <mergeCell ref="A126:C126"/>
    <mergeCell ref="A69:B69"/>
    <mergeCell ref="A70:B70"/>
    <mergeCell ref="A78:E78"/>
    <mergeCell ref="A107:C107"/>
    <mergeCell ref="A108:C108"/>
    <mergeCell ref="A115:G115"/>
    <mergeCell ref="A63:C63"/>
    <mergeCell ref="A64:B64"/>
    <mergeCell ref="A65:B65"/>
    <mergeCell ref="A66:B66"/>
    <mergeCell ref="A67:B67"/>
    <mergeCell ref="A68:C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C54"/>
    <mergeCell ref="A55:B55"/>
    <mergeCell ref="A56:B56"/>
    <mergeCell ref="A45:C45"/>
    <mergeCell ref="A46:B46"/>
    <mergeCell ref="A47:B47"/>
    <mergeCell ref="A48:B48"/>
    <mergeCell ref="A49:B49"/>
    <mergeCell ref="A50:B50"/>
    <mergeCell ref="A30:I30"/>
    <mergeCell ref="A35:I35"/>
    <mergeCell ref="A42:B42"/>
    <mergeCell ref="C42:C44"/>
    <mergeCell ref="A43:B43"/>
    <mergeCell ref="A44:B44"/>
    <mergeCell ref="F8:F9"/>
    <mergeCell ref="G8:G9"/>
    <mergeCell ref="H8:H9"/>
    <mergeCell ref="I8:I9"/>
    <mergeCell ref="A10:I10"/>
    <mergeCell ref="A20:I20"/>
    <mergeCell ref="D4:E4"/>
    <mergeCell ref="A5:I5"/>
    <mergeCell ref="A6:I6"/>
    <mergeCell ref="B7:G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&amp;C&amp;"Arial CE,Standardowy"&amp;K000000&lt;Urząd Dzielnicy Białołęka&amp;"Book Antiqua,Normalny"&amp;10&gt;
Informacja dodatkowa do sprawozdania finansowego za rok obrotowy zakończony 31 grudnia 2019 r.
II. Dodatkowe informacje i objaśnienia</oddHeader>
    <oddFooter>&amp;CWprowadzenie oraz dodatkowe informacje i objaśnienia stanowią integralną część sprawozdania finansowego</oddFooter>
  </headerFooter>
  <rowBreaks count="20" manualBreakCount="20">
    <brk id="38" max="16383" man="1"/>
    <brk id="76" max="16383" man="1"/>
    <brk id="105" max="16383" man="1"/>
    <brk id="130" max="16383" man="1"/>
    <brk id="157" max="16383" man="1"/>
    <brk id="190" max="16383" man="1"/>
    <brk id="226" max="16383" man="1"/>
    <brk id="256" max="16383" man="1"/>
    <brk id="292" max="16383" man="1"/>
    <brk id="330" max="16383" man="1"/>
    <brk id="360" max="16383" man="1"/>
    <brk id="396" max="16383" man="1"/>
    <brk id="433" max="16383" man="1"/>
    <brk id="457" max="16383" man="1"/>
    <brk id="498" max="16383" man="1"/>
    <brk id="548" max="16383" man="1"/>
    <brk id="564" max="16383" man="1"/>
    <brk id="606" max="16383" man="1"/>
    <brk id="647" max="16383" man="1"/>
    <brk id="6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21 </vt:lpstr>
    </vt:vector>
  </TitlesOfParts>
  <Company>UMSTW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Klimczuk Anna</cp:lastModifiedBy>
  <cp:lastPrinted>2020-07-03T13:41:05Z</cp:lastPrinted>
  <dcterms:created xsi:type="dcterms:W3CDTF">2019-02-12T07:08:16Z</dcterms:created>
  <dcterms:modified xsi:type="dcterms:W3CDTF">2020-07-07T10:16:35Z</dcterms:modified>
</cp:coreProperties>
</file>